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45" tabRatio="779" firstSheet="9" activeTab="21"/>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 三" sheetId="14" r:id="rId14"/>
    <sheet name="表十四" sheetId="15" r:id="rId15"/>
    <sheet name="表十五" sheetId="16" r:id="rId16"/>
    <sheet name="表十六" sheetId="17" r:id="rId17"/>
    <sheet name="表十七" sheetId="18" r:id="rId18"/>
    <sheet name="表十八" sheetId="19" r:id="rId19"/>
    <sheet name="表十九" sheetId="20" r:id="rId20"/>
    <sheet name="表二十" sheetId="21" r:id="rId21"/>
    <sheet name="表二十一" sheetId="22" r:id="rId22"/>
    <sheet name="表二十二" sheetId="23" r:id="rId23"/>
    <sheet name="表二十三" sheetId="24" r:id="rId24"/>
    <sheet name="表二十四" sheetId="25" r:id="rId25"/>
    <sheet name="表二十五" sheetId="26" r:id="rId26"/>
    <sheet name="表二十六" sheetId="27" r:id="rId27"/>
    <sheet name="表二十七" sheetId="28" r:id="rId28"/>
    <sheet name="表二十八" sheetId="29" r:id="rId29"/>
    <sheet name="表二十九" sheetId="30" r:id="rId30"/>
    <sheet name="表三十" sheetId="31" r:id="rId31"/>
    <sheet name="表三十一" sheetId="32" r:id="rId32"/>
    <sheet name="表三十二" sheetId="33" r:id="rId33"/>
    <sheet name="表三十三" sheetId="34" r:id="rId34"/>
  </sheets>
  <definedNames>
    <definedName name="_xlnm.Print_Area" localSheetId="20">'表二十'!$A$1:$E$463</definedName>
    <definedName name="_xlnm.Print_Area" localSheetId="5">'表五'!$A$1:$G$47</definedName>
    <definedName name="_xlnm.Print_Area" localSheetId="0">'目录'!$A$1:$A$34</definedName>
    <definedName name="_xlnm.Print_Area" localSheetId="2">'表二'!$A$1:$G$571</definedName>
    <definedName name="_xlnm.Print_Area" localSheetId="31">'表三十一'!$A$1:$E$31</definedName>
    <definedName name="_xlnm.Print_Area" localSheetId="28">'表二十八'!$A$1:$E$63</definedName>
    <definedName name="_xlnm.Print_Area" localSheetId="32">'表三十二'!$A$1:$B$68</definedName>
    <definedName name="_xlnm.Print_Area" localSheetId="33">'表三十三'!$A$1:$B$68</definedName>
    <definedName name="_xlnm.Print_Area" localSheetId="30">'表三十'!$A$1:$E$36</definedName>
    <definedName name="_xlnm.Print_Area" localSheetId="29">'表二十九'!$A$1:$E$61</definedName>
    <definedName name="_xlnm.Print_Area" localSheetId="11">'表十一'!$A$1:$D$64</definedName>
    <definedName name="_xlnm.Print_Area" localSheetId="12">'表十二'!$A$1:$D$64</definedName>
    <definedName name="_xlnm.Print_Area" localSheetId="13">'表十 三'!$A$1:$D$38</definedName>
    <definedName name="_xlnm.Print_Area" localSheetId="14">'表十四'!$A$1:$D$33</definedName>
    <definedName name="_xlnm.Print_Area" localSheetId="15">'表十五'!$A$1:$D$65</definedName>
    <definedName name="_xlnm.Print_Area" localSheetId="16">'表十六'!$A$1:$D$65</definedName>
    <definedName name="_xlnm.Print_Area" localSheetId="4">'表四'!$A$1:$G$568</definedName>
    <definedName name="_xlnm.Print_Area" localSheetId="8">'表八'!$A$1:$E$27</definedName>
    <definedName name="_xlnm.Print_Area" localSheetId="17">'表十七'!$A$1:$E$41</definedName>
    <definedName name="_xlnm.Print_Area" localSheetId="18">'表十八'!$A$1:$E$485</definedName>
    <definedName name="_xlnm.Print_Area" localSheetId="19">'表十九'!$A$1:$E$41</definedName>
    <definedName name="_xlnm.Print_Area" localSheetId="21">'表二十一'!$A$1:$D$48</definedName>
    <definedName name="_xlnm.Print_Area" localSheetId="22">'表二十二'!$A$1:$D$46</definedName>
    <definedName name="_xlnm.Print_Area" localSheetId="24">'表二十四'!$A$1:$F$21</definedName>
    <definedName name="_xlnm.Print_Area" localSheetId="26">'表二十六'!$A$1:$F$19</definedName>
    <definedName name="_xlnm.Print_Area" localSheetId="27">'表二十七'!$A$1:$F$19</definedName>
    <definedName name="_xlnm.Print_Titles" localSheetId="1">'表一'!$1:$5</definedName>
    <definedName name="_xlnm.Print_Titles" localSheetId="2">'表二'!$1:$5</definedName>
    <definedName name="_xlnm.Print_Titles" localSheetId="3">'表三'!$1:$5</definedName>
    <definedName name="_xlnm.Print_Titles" localSheetId="4">'表四'!$1:$5</definedName>
    <definedName name="_xlnm.Print_Titles" localSheetId="5">'表五'!$1:$5</definedName>
    <definedName name="_xlnm.Print_Titles" localSheetId="6">'表六'!$1:$5</definedName>
    <definedName name="_xlnm.Print_Titles" localSheetId="11">'表十一'!$1:$5</definedName>
    <definedName name="_xlnm.Print_Titles" localSheetId="12">'表十二'!$1:$5</definedName>
    <definedName name="_xlnm.Print_Titles" localSheetId="13">'表十 三'!$1:$5</definedName>
    <definedName name="_xlnm.Print_Titles" localSheetId="14">'表十四'!$1:$5</definedName>
    <definedName name="_xlnm.Print_Titles" localSheetId="15">'表十五'!$1:$5</definedName>
    <definedName name="_xlnm.Print_Titles" localSheetId="16">'表十六'!$1:$5</definedName>
    <definedName name="_xlnm.Print_Titles" localSheetId="17">'表十七'!$1:$5</definedName>
    <definedName name="_xlnm.Print_Titles" localSheetId="18">'表十八'!$1:$5</definedName>
    <definedName name="_xlnm.Print_Titles" localSheetId="19">'表十九'!$1:$5</definedName>
    <definedName name="_xlnm.Print_Titles" localSheetId="20">'表二十'!$1:$5</definedName>
    <definedName name="_xlnm.Print_Titles" localSheetId="21">'表二十一'!$1:$3</definedName>
    <definedName name="_xlnm.Print_Titles" localSheetId="22">'表二十二'!$1:$3</definedName>
    <definedName name="_xlnm.Print_Titles" localSheetId="28">'表二十八'!$1:$5</definedName>
    <definedName name="_xlnm.Print_Titles" localSheetId="29">'表二十九'!$1:$5</definedName>
    <definedName name="_xlnm.Print_Titles" localSheetId="30">'表三十'!$1:$5</definedName>
    <definedName name="_xlnm.Print_Titles" localSheetId="31">'表三十一'!$1:$5</definedName>
    <definedName name="_xlnm.Print_Titles" localSheetId="32">'表三十二'!$1:$5</definedName>
    <definedName name="_xlnm.Print_Titles" localSheetId="33">'表三十三'!$1:$5</definedName>
  </definedNames>
  <calcPr fullCalcOnLoad="1"/>
</workbook>
</file>

<file path=xl/sharedStrings.xml><?xml version="1.0" encoding="utf-8"?>
<sst xmlns="http://schemas.openxmlformats.org/spreadsheetml/2006/main" count="3728" uniqueCount="887">
  <si>
    <t>目      录</t>
  </si>
  <si>
    <t>表一      2023年全区一般公共财政收入完成情况表(预计)</t>
  </si>
  <si>
    <t>表二      2023年全区一般公共财政支出情况表（预计）</t>
  </si>
  <si>
    <t>表三      2023年区本级一般公共财政收入完成情况表(预计)</t>
  </si>
  <si>
    <t>表四      2023年区本级一般公共财政支出情况表（预计）</t>
  </si>
  <si>
    <t>表五      2023年全区政府性基金收支完成情况表（预计）</t>
  </si>
  <si>
    <t>表六      2023年区本级政府性基金收支完成情况表（预计）</t>
  </si>
  <si>
    <t>表七      2023年全区国有资本经营收支完成情况表（预计）</t>
  </si>
  <si>
    <t>表八      2023年区本级国有资本经营收支完成情况表（预计）</t>
  </si>
  <si>
    <t>表九      2023年全区社会保险基金收支完成情况表（预计）</t>
  </si>
  <si>
    <t>表十      2023年区本级社会保险基金收支完成情况表（预计）</t>
  </si>
  <si>
    <t>表十一    2023年全区一般公共财政预算政府经济分类支出表（预计）</t>
  </si>
  <si>
    <t>表十二    2023年区本级一般公共财政预算政府经济分类支出表（预计）</t>
  </si>
  <si>
    <t>表十三    2023年全区一般公共财政预算基本支出政府经济分类表（预计）</t>
  </si>
  <si>
    <t xml:space="preserve">            表五 2015年全区政府预算表（公共财政收入）（代编）</t>
  </si>
  <si>
    <t>表十四    2023年区本级一般公共财政预算基本支出政府经济分类表（预计）</t>
  </si>
  <si>
    <t>表十五    2023年全区一般公共财政预算三保支出情况表（预计）</t>
  </si>
  <si>
    <t>表十六    2023年区本级一般公共财政预算三保支出情况表（预计）</t>
  </si>
  <si>
    <t>表十七    2024年全区一般公共财政收入计划表（代编）</t>
  </si>
  <si>
    <t>表十八    2024年全区一般公共财政预算支出表（代编）</t>
  </si>
  <si>
    <t>表十九    2024年区本级一般公共财政收入计划表</t>
  </si>
  <si>
    <t>表二十    2024年区本级一般公共财政预算支出表</t>
  </si>
  <si>
    <t>表二十一  2024年全区政府性基金预算收支表（代编）</t>
  </si>
  <si>
    <t>表二十二  2024年区本级政府性基金预算收支表</t>
  </si>
  <si>
    <t>表二十三  2024年区本级“三公”经费财政拨款支出预算汇总表</t>
  </si>
  <si>
    <t>表二十四  2024年全区国有资本经营收支预算表（代编）</t>
  </si>
  <si>
    <t>表二十五  2024年区本级国有资本经营收支预算表</t>
  </si>
  <si>
    <t>表二十六  2024年全区社会保险基金收支预算表 （代编）</t>
  </si>
  <si>
    <t>表二十七  2024年马尾区本级社会保险基金收支预算表</t>
  </si>
  <si>
    <t>表二十八  2024年全区一般公共财政预算政府经济分类支出表（代编）</t>
  </si>
  <si>
    <t>表二十九  2024年区本级一般公共财政预算政府经济分类支出表</t>
  </si>
  <si>
    <t>表三十    2024年全区一般公共财政预算基本支出政府经济分类表（代编）</t>
  </si>
  <si>
    <t>表三十一  2024年区本级一般公共财政预算基本支出政府经济分类表</t>
  </si>
  <si>
    <t>表三十二  2024年全区一般公共财政预算三保支出情况表（代编）</t>
  </si>
  <si>
    <t>表三十三  2024年区本级一般公共财政预算三保支出情况表</t>
  </si>
  <si>
    <t>表一</t>
  </si>
  <si>
    <t>2023年全区一般公共财政收入完成情况表(预计)</t>
  </si>
  <si>
    <t>金额单位：万元</t>
  </si>
  <si>
    <t>项　　　目</t>
  </si>
  <si>
    <t>调整
预算数</t>
  </si>
  <si>
    <t>实际完成</t>
  </si>
  <si>
    <t>上年
同期</t>
  </si>
  <si>
    <t>增减额</t>
  </si>
  <si>
    <t>增减率%</t>
  </si>
  <si>
    <t>金　额</t>
  </si>
  <si>
    <t>占预算%</t>
  </si>
  <si>
    <t>一般公共财政总收入</t>
  </si>
  <si>
    <t>（一）地方公共财政收入合计</t>
  </si>
  <si>
    <t>　　1.税收收入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</si>
  <si>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</si>
  <si>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</si>
  <si>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</si>
  <si>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</si>
  <si>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</si>
  <si>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</si>
  <si>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</si>
  <si>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</si>
  <si>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</si>
  <si>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</si>
  <si>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契税</t>
  </si>
  <si>
    <t xml:space="preserve">        环境保护税</t>
  </si>
  <si>
    <t>　　2.非税收入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</si>
  <si>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</si>
  <si>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</si>
  <si>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</si>
  <si>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</si>
  <si>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</si>
  <si>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政府住房基金收入</t>
  </si>
  <si>
    <t xml:space="preserve">        其他收入</t>
  </si>
  <si>
    <t>（二）上划中央收入</t>
  </si>
  <si>
    <t xml:space="preserve">        消费税</t>
  </si>
  <si>
    <t>备注：以上数据包括马尾区、保税区、琅岐经济区</t>
  </si>
  <si>
    <t>表二</t>
  </si>
  <si>
    <t>2023年全区一般公共财政支出情况表（预计）</t>
  </si>
  <si>
    <t>科目名称</t>
  </si>
  <si>
    <t>实际支出</t>
  </si>
  <si>
    <t>金额</t>
  </si>
  <si>
    <t>一般公共预算支出合计</t>
  </si>
  <si>
    <t xml:space="preserve">  一般公共服务支出</t>
  </si>
  <si>
    <t xml:space="preserve">    人大事务</t>
  </si>
  <si>
    <t>IF(B15=0,"",D15/B15*100%)</t>
  </si>
  <si>
    <t xml:space="preserve">      行政运行</t>
  </si>
  <si>
    <t xml:space="preserve">      一般行政管理事务</t>
  </si>
  <si>
    <t xml:space="preserve">      人大会议</t>
  </si>
  <si>
    <t xml:space="preserve">      人大代表履职能力提升</t>
  </si>
  <si>
    <t xml:space="preserve">      代表工作</t>
  </si>
  <si>
    <t xml:space="preserve">      事业运行</t>
  </si>
  <si>
    <t xml:space="preserve">      其他人大事务支出</t>
  </si>
  <si>
    <t xml:space="preserve">    政协事务</t>
  </si>
  <si>
    <t xml:space="preserve">      政协会议</t>
  </si>
  <si>
    <t xml:space="preserve">      参政议政</t>
  </si>
  <si>
    <t xml:space="preserve">      其他政协事务支出</t>
  </si>
  <si>
    <t xml:space="preserve">    政府办公厅(室)及相关机构事务</t>
  </si>
  <si>
    <t xml:space="preserve">      机关服务</t>
  </si>
  <si>
    <t xml:space="preserve">      信访事务</t>
  </si>
  <si>
    <t xml:space="preserve">      其他政府办公厅(室)及相关机构事务支出</t>
  </si>
  <si>
    <t xml:space="preserve">    发展与改革事务</t>
  </si>
  <si>
    <t xml:space="preserve">      战略规划与实施</t>
  </si>
  <si>
    <t xml:space="preserve">      社会事业发展规划</t>
  </si>
  <si>
    <t xml:space="preserve">      物价管理</t>
  </si>
  <si>
    <t xml:space="preserve">      其他发展与改革事务支出</t>
  </si>
  <si>
    <t xml:space="preserve">    统计信息事务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</si>
  <si>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</si>
  <si>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</si>
  <si>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</si>
  <si>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</si>
  <si>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</si>
  <si>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</si>
  <si>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</si>
  <si>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</si>
  <si>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</si>
  <si>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</si>
  <si>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</si>
  <si>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</si>
  <si>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</si>
  <si>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</si>
  <si>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</si>
  <si>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海关事务</t>
  </si>
  <si>
    <t xml:space="preserve">      口岸管理</t>
  </si>
  <si>
    <t xml:space="preserve">      其他海关事务支出</t>
  </si>
  <si>
    <t xml:space="preserve">    纪检监察事务</t>
  </si>
  <si>
    <t xml:space="preserve">      其他纪检监察事务支出</t>
  </si>
  <si>
    <t xml:space="preserve">    商贸事务</t>
  </si>
  <si>
    <t xml:space="preserve">      招商引资</t>
  </si>
  <si>
    <t xml:space="preserve">      其他商贸事务支出</t>
  </si>
  <si>
    <t xml:space="preserve">    知识产权事务</t>
  </si>
  <si>
    <t xml:space="preserve">      其他知识产权事务支出</t>
  </si>
  <si>
    <t xml:space="preserve">    民族事务</t>
  </si>
  <si>
    <t xml:space="preserve">      民族工作专项</t>
  </si>
  <si>
    <t xml:space="preserve">    港澳台事务</t>
  </si>
  <si>
    <t xml:space="preserve">      港澳事务</t>
  </si>
  <si>
    <t xml:space="preserve">      台湾事务</t>
  </si>
  <si>
    <t xml:space="preserve">      其他港澳台事务支出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</si>
  <si>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</si>
  <si>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</si>
  <si>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</si>
  <si>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</si>
  <si>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</si>
  <si>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</si>
  <si>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</si>
  <si>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</si>
  <si>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</si>
  <si>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</si>
  <si>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</si>
  <si>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</si>
  <si>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</si>
  <si>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</si>
  <si>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</si>
  <si>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</si>
  <si>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其他共产党事务支出</t>
  </si>
  <si>
    <t xml:space="preserve">      其他共产党事务支出</t>
  </si>
  <si>
    <t xml:space="preserve">    市场监督管理事务</t>
  </si>
  <si>
    <t xml:space="preserve">      市场主体管理</t>
  </si>
  <si>
    <t xml:space="preserve">      市场秩序执法</t>
  </si>
  <si>
    <t xml:space="preserve">      质量基础</t>
  </si>
  <si>
    <t xml:space="preserve">      药品事务</t>
  </si>
  <si>
    <t xml:space="preserve">      质量安全监管</t>
  </si>
  <si>
    <t xml:space="preserve">      食品安全监管</t>
  </si>
  <si>
    <t xml:space="preserve">      其他市场监督管理事务</t>
  </si>
  <si>
    <t xml:space="preserve">    其他一般公共服务支出(款)</t>
  </si>
  <si>
    <t xml:space="preserve">      其他一般公共服务支出(项)</t>
  </si>
  <si>
    <t xml:space="preserve">  国防支出</t>
  </si>
  <si>
    <t xml:space="preserve">    国防动员</t>
  </si>
  <si>
    <t xml:space="preserve">      兵役征集</t>
  </si>
  <si>
    <t xml:space="preserve">      人民防空</t>
  </si>
  <si>
    <t xml:space="preserve">      民兵</t>
  </si>
  <si>
    <t xml:space="preserve">      边海防</t>
  </si>
  <si>
    <t xml:space="preserve">      其他国防动员支出</t>
  </si>
  <si>
    <t xml:space="preserve">    其他国防支出（款）</t>
  </si>
  <si>
    <t xml:space="preserve">      其他国防支出(项)</t>
  </si>
  <si>
    <t xml:space="preserve">  公共安全支出</t>
  </si>
  <si>
    <t xml:space="preserve">    公安</t>
  </si>
  <si>
    <t xml:space="preserve">      执法办案</t>
  </si>
  <si>
    <t xml:space="preserve">      特别业务</t>
  </si>
  <si>
    <t xml:space="preserve">      其他公安支出</t>
  </si>
  <si>
    <t xml:space="preserve">    国家安全</t>
  </si>
  <si>
    <t xml:space="preserve">      其他国家安全支出</t>
  </si>
  <si>
    <t xml:space="preserve">    法院</t>
  </si>
  <si>
    <t xml:space="preserve">      “两庭”建设</t>
  </si>
  <si>
    <t xml:space="preserve">      其他法院支出</t>
  </si>
  <si>
    <t xml:space="preserve">    司法</t>
  </si>
  <si>
    <t xml:space="preserve">      基层司法业务</t>
  </si>
  <si>
    <t xml:space="preserve">      普法宣传</t>
  </si>
  <si>
    <t xml:space="preserve">      公共法律服务</t>
  </si>
  <si>
    <t xml:space="preserve">      社区矫正</t>
  </si>
  <si>
    <t xml:space="preserve">      其他司法支出</t>
  </si>
  <si>
    <t xml:space="preserve">    国家保密</t>
  </si>
  <si>
    <t xml:space="preserve">      其他国家保密支出</t>
  </si>
  <si>
    <t xml:space="preserve">    其他公共安全支出（款）</t>
  </si>
  <si>
    <t xml:space="preserve">      其他公共安全支出(项)</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</si>
  <si>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</si>
  <si>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</si>
  <si>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</si>
  <si>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</si>
  <si>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</si>
  <si>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</si>
  <si>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</si>
  <si>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</si>
  <si>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</si>
  <si>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</si>
  <si>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</si>
  <si>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</si>
  <si>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</si>
  <si>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</si>
  <si>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</si>
  <si>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</si>
  <si>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</si>
  <si>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教育费附加安排的支出</t>
  </si>
  <si>
    <t xml:space="preserve">      城市中小学教学设施</t>
  </si>
  <si>
    <t xml:space="preserve">      其他教育费附加安排的支出</t>
  </si>
  <si>
    <t xml:space="preserve">    其他教育支出（款）</t>
  </si>
  <si>
    <t xml:space="preserve">      其他教育支出(项)</t>
  </si>
  <si>
    <t xml:space="preserve">  科学技术支出</t>
  </si>
  <si>
    <t xml:space="preserve">    科学技术管理事务</t>
  </si>
  <si>
    <t xml:space="preserve">      其他科学技术管理事务支出</t>
  </si>
  <si>
    <t xml:space="preserve">    基础研究</t>
  </si>
  <si>
    <t xml:space="preserve">      实验室及相关设施</t>
  </si>
  <si>
    <t xml:space="preserve">      科技人才队伍建设</t>
  </si>
  <si>
    <t xml:space="preserve">    应用研究</t>
  </si>
  <si>
    <t xml:space="preserve">      高技术研究</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</si>
  <si>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</si>
  <si>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</si>
  <si>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</si>
  <si>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</si>
  <si>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</si>
  <si>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科学技术普及</t>
  </si>
  <si>
    <t xml:space="preserve">      科普活动</t>
  </si>
  <si>
    <t xml:space="preserve">      其他科学技术普及支出</t>
  </si>
  <si>
    <t xml:space="preserve">    其他科学技术支出</t>
  </si>
  <si>
    <t xml:space="preserve">      其他科学技术支出</t>
  </si>
  <si>
    <t xml:space="preserve">  文化旅游体育与传媒支出</t>
  </si>
  <si>
    <t xml:space="preserve">    文化和旅游</t>
  </si>
  <si>
    <t xml:space="preserve">      图书馆</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</si>
  <si>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</si>
  <si>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</si>
  <si>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</si>
  <si>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</si>
  <si>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</si>
  <si>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</si>
  <si>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</si>
  <si>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</si>
  <si>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</si>
  <si>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</si>
  <si>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</si>
  <si>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</si>
  <si>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</si>
  <si>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体育竞赛</t>
  </si>
  <si>
    <t xml:space="preserve">      体育训练</t>
  </si>
  <si>
    <t xml:space="preserve">      体育场馆</t>
  </si>
  <si>
    <t xml:space="preserve">      群众体育</t>
  </si>
  <si>
    <t xml:space="preserve">      其他体育支出</t>
  </si>
  <si>
    <t xml:space="preserve">    新闻出版电影</t>
  </si>
  <si>
    <t xml:space="preserve">      电影</t>
  </si>
  <si>
    <t xml:space="preserve">      其他新闻出版电影支出</t>
  </si>
  <si>
    <t xml:space="preserve">    广播电视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</si>
  <si>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</si>
  <si>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</si>
  <si>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</si>
  <si>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</si>
  <si>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</si>
  <si>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社会保障和就业支出</t>
  </si>
  <si>
    <t xml:space="preserve">    人力资源和社会保障管理事务</t>
  </si>
  <si>
    <t xml:space="preserve">      就业管理事务</t>
  </si>
  <si>
    <t xml:space="preserve">      社会保险业务管理事务</t>
  </si>
  <si>
    <t xml:space="preserve">      社会保险经办机构</t>
  </si>
  <si>
    <t xml:space="preserve">      公共就业服务和职业技能鉴定机构</t>
  </si>
  <si>
    <t xml:space="preserve">      劳动人事争议调节仲裁</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</si>
  <si>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</si>
  <si>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</si>
  <si>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</si>
  <si>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</si>
  <si>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</si>
  <si>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</si>
  <si>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</si>
  <si>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</si>
  <si>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</si>
  <si>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</si>
  <si>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</si>
  <si>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</si>
  <si>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</si>
  <si>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</si>
  <si>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</si>
  <si>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</si>
  <si>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就业补助</t>
  </si>
  <si>
    <t xml:space="preserve">      社会保险补贴</t>
  </si>
  <si>
    <t xml:space="preserve">      公益性岗位补贴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</si>
  <si>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</si>
  <si>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</si>
  <si>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</si>
  <si>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</si>
  <si>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</si>
  <si>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</si>
  <si>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</si>
  <si>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烈士纪念设施管理维护</t>
  </si>
  <si>
    <t xml:space="preserve">      其他优抚支出</t>
  </si>
  <si>
    <t xml:space="preserve">    退役安置</t>
  </si>
  <si>
    <t xml:space="preserve">      退伍士兵安置</t>
  </si>
  <si>
    <t xml:space="preserve">      军队移交政府的离退休人员安置</t>
  </si>
  <si>
    <t xml:space="preserve">      军队移交政府离退休干部管理机构</t>
  </si>
  <si>
    <t xml:space="preserve">      军队转业干部安置</t>
  </si>
  <si>
    <t xml:space="preserve">      其他退役安置支出</t>
  </si>
  <si>
    <t xml:space="preserve">    社会福利</t>
  </si>
  <si>
    <t xml:space="preserve">      儿童福利</t>
  </si>
  <si>
    <t xml:space="preserve">      老年福利</t>
  </si>
  <si>
    <t xml:space="preserve">      殡葬</t>
  </si>
  <si>
    <t xml:space="preserve">      养老服务</t>
  </si>
  <si>
    <t xml:space="preserve">      其他社会福利支出</t>
  </si>
  <si>
    <t xml:space="preserve">    残疾人事业</t>
  </si>
  <si>
    <t xml:space="preserve">      残疾人康复</t>
  </si>
  <si>
    <t xml:space="preserve">      残疾人就业</t>
  </si>
  <si>
    <t xml:space="preserve">      残疾人生活和护理补贴</t>
  </si>
  <si>
    <t xml:space="preserve">      其他残疾人事业支出</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</si>
  <si>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</si>
  <si>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</si>
  <si>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</si>
  <si>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</si>
  <si>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</si>
  <si>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</si>
  <si>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</si>
  <si>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</si>
  <si>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</si>
  <si>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</si>
  <si>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</si>
  <si>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</si>
  <si>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</si>
  <si>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</si>
  <si>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</si>
  <si>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</si>
  <si>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</si>
  <si>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</si>
  <si>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</si>
  <si>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</si>
  <si>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卫生健康支出</t>
  </si>
  <si>
    <t xml:space="preserve">    卫生健康管理事务</t>
  </si>
  <si>
    <t xml:space="preserve">      其他卫生健康管理事务支出</t>
  </si>
  <si>
    <t xml:space="preserve">    公立医院</t>
  </si>
  <si>
    <t xml:space="preserve">      综合医院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</si>
  <si>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</si>
  <si>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</si>
  <si>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</si>
  <si>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</si>
  <si>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</si>
  <si>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</si>
  <si>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</si>
  <si>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</si>
  <si>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</si>
  <si>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</si>
  <si>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</si>
  <si>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</si>
  <si>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</si>
  <si>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</si>
  <si>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</si>
  <si>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</si>
  <si>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</si>
  <si>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</si>
  <si>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</si>
  <si>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</si>
  <si>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</si>
  <si>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</si>
  <si>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</si>
  <si>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</si>
  <si>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</si>
  <si>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</si>
  <si>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</si>
  <si>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</si>
  <si>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</si>
  <si>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</si>
  <si>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</si>
  <si>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</si>
  <si>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</si>
  <si>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</si>
  <si>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</si>
  <si>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</si>
  <si>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</si>
  <si>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</si>
  <si>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其他环境保护管理事务支出</t>
  </si>
  <si>
    <t xml:space="preserve">    污染防治</t>
  </si>
  <si>
    <t xml:space="preserve">      水体</t>
  </si>
  <si>
    <t xml:space="preserve">      其他污染防治支出</t>
  </si>
  <si>
    <t xml:space="preserve">    自然生态保护</t>
  </si>
  <si>
    <t xml:space="preserve">      农村环境保护</t>
  </si>
  <si>
    <t xml:space="preserve">    天然林保护</t>
  </si>
  <si>
    <t xml:space="preserve">      停伐补助</t>
  </si>
  <si>
    <t xml:space="preserve">    能源节约利用（款）</t>
  </si>
  <si>
    <t xml:space="preserve">      能源节能利用（项）</t>
  </si>
  <si>
    <t xml:space="preserve">    能源管理事务</t>
  </si>
  <si>
    <t xml:space="preserve">      其他能源管理事务支出</t>
  </si>
  <si>
    <t xml:space="preserve">  城乡社区支出</t>
  </si>
  <si>
    <t xml:space="preserve">    城乡社区管理事务</t>
  </si>
  <si>
    <t xml:space="preserve">      城管执法</t>
  </si>
  <si>
    <t xml:space="preserve">      工程建设管理</t>
  </si>
  <si>
    <t xml:space="preserve">      市政公用行业市场监管</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</si>
  <si>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</si>
  <si>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</si>
  <si>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</si>
  <si>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</si>
  <si>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</si>
  <si>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</si>
  <si>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</si>
  <si>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</si>
  <si>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</si>
  <si>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</si>
  <si>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</si>
  <si>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农林水支出</t>
  </si>
  <si>
    <t xml:space="preserve">    农业农村</t>
  </si>
  <si>
    <t xml:space="preserve">      科技转化与推广服务</t>
  </si>
  <si>
    <t xml:space="preserve">      病虫害控制</t>
  </si>
  <si>
    <t xml:space="preserve">      农产品质量安全</t>
  </si>
  <si>
    <t xml:space="preserve">      执法监管</t>
  </si>
  <si>
    <t xml:space="preserve">      行业业务管理</t>
  </si>
  <si>
    <t xml:space="preserve">      农业结构调整补贴</t>
  </si>
  <si>
    <t xml:space="preserve">      农业生产发展</t>
  </si>
  <si>
    <t xml:space="preserve">      农村合作经济</t>
  </si>
  <si>
    <t xml:space="preserve">      农业资源保护修复与利用</t>
  </si>
  <si>
    <t xml:space="preserve">      农村道路建设</t>
  </si>
  <si>
    <t xml:space="preserve">      渔业发展</t>
  </si>
  <si>
    <t xml:space="preserve">      对高校毕业生到基层任职补助</t>
  </si>
  <si>
    <t xml:space="preserve">      其他农业农村支出</t>
  </si>
  <si>
    <t xml:space="preserve">    林业和草原</t>
  </si>
  <si>
    <t xml:space="preserve">      事业机构</t>
  </si>
  <si>
    <t xml:space="preserve">      森林资源培育</t>
  </si>
  <si>
    <t xml:space="preserve">      技术推广与转化</t>
  </si>
  <si>
    <t xml:space="preserve">      森林生态效益补偿</t>
  </si>
  <si>
    <t xml:space="preserve">      湿地保护</t>
  </si>
  <si>
    <t xml:space="preserve">      产业化管理</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</si>
  <si>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</si>
  <si>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</si>
  <si>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</si>
  <si>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</si>
  <si>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</si>
  <si>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</si>
  <si>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</si>
  <si>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</si>
  <si>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防汛</t>
  </si>
  <si>
    <t xml:space="preserve">      农田水利</t>
  </si>
  <si>
    <t xml:space="preserve">      江河湖库水系综合整治</t>
  </si>
  <si>
    <t xml:space="preserve">      大中型水库移民后期扶持专项支出</t>
  </si>
  <si>
    <t xml:space="preserve">      水利建设征地及移民支出</t>
  </si>
  <si>
    <t xml:space="preserve">      其他水利支出</t>
  </si>
  <si>
    <t xml:space="preserve">    巩固脱贫攻坚成果衔接乡村振兴</t>
  </si>
  <si>
    <t xml:space="preserve">      其他巩固脱贫攻坚成果衔接乡村振兴支出</t>
  </si>
  <si>
    <t xml:space="preserve">    农村综合改革</t>
  </si>
  <si>
    <t xml:space="preserve">      对村民委员会和村党支部的补助</t>
  </si>
  <si>
    <t xml:space="preserve">      其他农村综合改革支出</t>
  </si>
  <si>
    <t xml:space="preserve">    普惠金融发展支出</t>
  </si>
  <si>
    <t xml:space="preserve">      农业保险保费补贴</t>
  </si>
  <si>
    <t xml:space="preserve">      创业担保贷款贴息及奖补</t>
  </si>
  <si>
    <t xml:space="preserve">      其他普惠金融发展支持</t>
  </si>
  <si>
    <t xml:space="preserve">    其他农林水事务支出（款）</t>
  </si>
  <si>
    <t xml:space="preserve">      其他农林水事务支出（项）</t>
  </si>
  <si>
    <t xml:space="preserve">  交通运输支出</t>
  </si>
  <si>
    <t xml:space="preserve">    公路水路运输</t>
  </si>
  <si>
    <t xml:space="preserve">      公路建设</t>
  </si>
  <si>
    <t xml:space="preserve">      公路养护</t>
  </si>
  <si>
    <t xml:space="preserve">      公路和运输安全</t>
  </si>
  <si>
    <t xml:space="preserve">      其他公路水路运输支出</t>
  </si>
  <si>
    <t xml:space="preserve">    车辆购置税支出</t>
  </si>
  <si>
    <t xml:space="preserve">      车辆购置税用于公路等基础设施建设支出</t>
  </si>
  <si>
    <t xml:space="preserve">    其他交通运输支出（款）</t>
  </si>
  <si>
    <t xml:space="preserve">      公共交通运营补助</t>
  </si>
  <si>
    <t xml:space="preserve">      其他交通运输支出（项）</t>
  </si>
  <si>
    <t xml:space="preserve">  资源勘探工业信息等支出</t>
  </si>
  <si>
    <t xml:space="preserve">    制造业</t>
  </si>
  <si>
    <t xml:space="preserve">      工艺品及其他制造业</t>
  </si>
  <si>
    <t xml:space="preserve">    工业和信息产业监管</t>
  </si>
  <si>
    <t xml:space="preserve">      产业发展</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</si>
  <si>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</si>
  <si>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</si>
  <si>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</si>
  <si>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</si>
  <si>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</si>
  <si>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其他资源勘探工业信息等支出(款)</t>
  </si>
  <si>
    <t xml:space="preserve">      技术改造支出</t>
  </si>
  <si>
    <t xml:space="preserve">      其他资源勘探工业信息等支出(项)</t>
  </si>
  <si>
    <t xml:space="preserve">  商业服务业等支出</t>
  </si>
  <si>
    <t xml:space="preserve">    商业流通事务</t>
  </si>
  <si>
    <t xml:space="preserve">      其他商业流通事务支出</t>
  </si>
  <si>
    <t xml:space="preserve">    涉外发展服务支出</t>
  </si>
  <si>
    <t xml:space="preserve">      其他涉外发展服务支出</t>
  </si>
  <si>
    <t xml:space="preserve">    其他商业服务业等支出(款)</t>
  </si>
  <si>
    <t xml:space="preserve">      服务业基础设施建设</t>
  </si>
  <si>
    <t xml:space="preserve">      其他商业服务业等支出(项)</t>
  </si>
  <si>
    <t xml:space="preserve">  金融支出</t>
  </si>
  <si>
    <t xml:space="preserve">    金融部门监管支出</t>
  </si>
  <si>
    <t xml:space="preserve">      金融部门其他监管支出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</si>
  <si>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</si>
  <si>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</si>
  <si>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</si>
  <si>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</si>
  <si>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</si>
  <si>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</si>
  <si>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自然资源调查预确权登记</t>
  </si>
  <si>
    <t xml:space="preserve">      土地资源储备支出</t>
  </si>
  <si>
    <t xml:space="preserve">      其他自然资源事务支出</t>
  </si>
  <si>
    <t xml:space="preserve">    气象事务</t>
  </si>
  <si>
    <t xml:space="preserve">      气象事业机构</t>
  </si>
  <si>
    <t xml:space="preserve">      其他气象事务支出</t>
  </si>
  <si>
    <t xml:space="preserve">  住房保障支出</t>
  </si>
  <si>
    <t xml:space="preserve">    保障性安居工程支出</t>
  </si>
  <si>
    <t xml:space="preserve">      公共租赁住房</t>
  </si>
  <si>
    <t xml:space="preserve">      老旧小区改造</t>
  </si>
  <si>
    <t xml:space="preserve">      住房租赁市场发展</t>
  </si>
  <si>
    <t xml:space="preserve">      其他保障性安居工程支出</t>
  </si>
  <si>
    <t xml:space="preserve">    住房改革支出</t>
  </si>
  <si>
    <t xml:space="preserve">      住房公积金</t>
  </si>
  <si>
    <t xml:space="preserve">      购房补贴</t>
  </si>
  <si>
    <t xml:space="preserve">    城乡社区住宅</t>
  </si>
  <si>
    <t xml:space="preserve">      其他城乡社区住宅支出</t>
  </si>
  <si>
    <t xml:space="preserve">  粮油物资储备支出</t>
  </si>
  <si>
    <t xml:space="preserve">    粮油物资事务</t>
  </si>
  <si>
    <t xml:space="preserve">      信息统计</t>
  </si>
  <si>
    <t xml:space="preserve">      专项业务活动</t>
  </si>
  <si>
    <t xml:space="preserve">      国家粮油差价补贴</t>
  </si>
  <si>
    <t xml:space="preserve">      粮食风险基金</t>
  </si>
  <si>
    <t xml:space="preserve">      设施建设</t>
  </si>
  <si>
    <t xml:space="preserve">      其他粮油物资事务支出</t>
  </si>
  <si>
    <t xml:space="preserve">    重要商品储备</t>
  </si>
  <si>
    <t xml:space="preserve">      肉类储备</t>
  </si>
  <si>
    <t xml:space="preserve">      应急物资储备</t>
  </si>
  <si>
    <t xml:space="preserve">  灾害防治及应急管理支出</t>
  </si>
  <si>
    <t xml:space="preserve">    应急管理事务</t>
  </si>
  <si>
    <t xml:space="preserve">      灾害风险防治</t>
  </si>
  <si>
    <t xml:space="preserve">      安全监管</t>
  </si>
  <si>
    <t xml:space="preserve">      应急救援</t>
  </si>
  <si>
    <t xml:space="preserve">      其他应急管理支出</t>
  </si>
  <si>
    <t xml:space="preserve">    消防救援事务</t>
  </si>
  <si>
    <t xml:space="preserve">      消防应急救援</t>
  </si>
  <si>
    <t xml:space="preserve">      其他消防救援事务支出</t>
  </si>
  <si>
    <t xml:space="preserve">    地震事务</t>
  </si>
  <si>
    <t xml:space="preserve">      地震应急救援</t>
  </si>
  <si>
    <t xml:space="preserve">    自然灾害防治</t>
  </si>
  <si>
    <t xml:space="preserve">      地质灾害防治</t>
  </si>
  <si>
    <t xml:space="preserve">      其他自然灾害防治支出</t>
  </si>
  <si>
    <t xml:space="preserve">    自然灾害救灾及恢复重建支出</t>
  </si>
  <si>
    <t xml:space="preserve">      自然灾害救灾补助</t>
  </si>
  <si>
    <t xml:space="preserve">      其他自然灾害生活救助支出</t>
  </si>
  <si>
    <t xml:space="preserve">    其他灾害防治及应急管理支出</t>
  </si>
  <si>
    <t xml:space="preserve">      其他灾害防治及应急管理支出</t>
  </si>
  <si>
    <t xml:space="preserve">  预备费</t>
  </si>
  <si>
    <t xml:space="preserve">  其他支出</t>
  </si>
  <si>
    <t xml:space="preserve">    年初预留</t>
  </si>
  <si>
    <t xml:space="preserve">      年初预留</t>
  </si>
  <si>
    <t xml:space="preserve">    其他支出</t>
  </si>
  <si>
    <t xml:space="preserve">      其他支出</t>
  </si>
  <si>
    <t xml:space="preserve">  债务付息支出</t>
  </si>
  <si>
    <t xml:space="preserve">    地方政府一般债务付息支出</t>
  </si>
  <si>
    <t xml:space="preserve">      地方政府一般债券付息支出</t>
  </si>
  <si>
    <t xml:space="preserve">      地方政府向国际组织借款付息支出</t>
  </si>
  <si>
    <t xml:space="preserve">  债务发行费支出</t>
  </si>
  <si>
    <t xml:space="preserve">    地方政府一般债务发行费支出</t>
  </si>
  <si>
    <t xml:space="preserve">  转移性支出</t>
  </si>
  <si>
    <t xml:space="preserve">    上解资金</t>
  </si>
  <si>
    <t xml:space="preserve">      体制上解支出</t>
  </si>
  <si>
    <t xml:space="preserve">      专项上解支出</t>
  </si>
  <si>
    <t xml:space="preserve">    年终结余</t>
  </si>
  <si>
    <t xml:space="preserve">      一般公共预算年终结余</t>
  </si>
  <si>
    <t xml:space="preserve">    援助其他地区支出</t>
  </si>
  <si>
    <t xml:space="preserve">    安排预算稳定调节基金</t>
  </si>
  <si>
    <t xml:space="preserve">  债务还本支出</t>
  </si>
  <si>
    <t xml:space="preserve">    地方政府一般债务还本支出</t>
  </si>
  <si>
    <t xml:space="preserve">      地方政府一般债券还本支出</t>
  </si>
  <si>
    <t xml:space="preserve">      地方政府向国际组织借款还本支出</t>
  </si>
  <si>
    <t>表三</t>
  </si>
  <si>
    <t>2023年区本级一般公共财政收入完成情况表(预计)</t>
  </si>
  <si>
    <t>表四</t>
  </si>
  <si>
    <t>2023年区本级一般公共财政支出情况表（预计）</t>
  </si>
  <si>
    <t xml:space="preserve">    一般性转移支付</t>
  </si>
  <si>
    <t xml:space="preserve">      体制补助支出</t>
  </si>
  <si>
    <t xml:space="preserve">      均衡性转移支付支出</t>
  </si>
  <si>
    <t xml:space="preserve">      一般公共服务共同财政事权转移支付支出</t>
  </si>
  <si>
    <t xml:space="preserve">      社会保障和就业共同财政事权转移支付支出</t>
  </si>
  <si>
    <t xml:space="preserve">      其他共同财政事权转移支付支出</t>
  </si>
  <si>
    <t xml:space="preserve">      增值税留抵退税转移支付支出</t>
  </si>
  <si>
    <t xml:space="preserve">      其他一般性转移支付支出</t>
  </si>
  <si>
    <t xml:space="preserve">    专项转移支付</t>
  </si>
  <si>
    <t xml:space="preserve">      一般公共服务</t>
  </si>
  <si>
    <t xml:space="preserve">      国防</t>
  </si>
  <si>
    <t xml:space="preserve">      公共安全</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</si>
  <si>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</si>
  <si>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</si>
  <si>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</si>
  <si>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</si>
  <si>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</si>
  <si>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</si>
  <si>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</si>
  <si>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</si>
  <si>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</si>
  <si>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</si>
  <si>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自然资源海洋气象等</t>
  </si>
  <si>
    <t>表五</t>
  </si>
  <si>
    <t>2023年全区政府性基金收支完成情况表(预计)</t>
  </si>
  <si>
    <t>一、国有土地使用权出让收入</t>
  </si>
  <si>
    <t>二、城市基础设施配套费收入</t>
  </si>
  <si>
    <t>三、污水处理费收入</t>
  </si>
  <si>
    <t>收入合计</t>
  </si>
  <si>
    <t>转移性收入</t>
  </si>
  <si>
    <t xml:space="preserve">    政府性基金转移性收入</t>
  </si>
  <si>
    <t xml:space="preserve">    　政府性基金上级补助收入</t>
  </si>
  <si>
    <t xml:space="preserve">    　政府性基金上解收入</t>
  </si>
  <si>
    <t xml:space="preserve">    上年结余收入</t>
  </si>
  <si>
    <t xml:space="preserve">    调入资金</t>
  </si>
  <si>
    <t xml:space="preserve"> 地方政府专项债务转贷收入(新增)</t>
  </si>
  <si>
    <t xml:space="preserve"> 地方政府专项债务转贷收入(再融资)</t>
  </si>
  <si>
    <t>收入总计</t>
  </si>
  <si>
    <t>一、文化旅游体育与传媒支出</t>
  </si>
  <si>
    <t xml:space="preserve">    国家电影事业发展专项资金及对应专项债务收入安排的支出</t>
  </si>
  <si>
    <t>二、社会保障和就业支出</t>
  </si>
  <si>
    <t xml:space="preserve">    大中型水库移民后期扶持基金支出</t>
  </si>
  <si>
    <t>三、城乡社区支出</t>
  </si>
  <si>
    <t xml:space="preserve">    国有土地使用权出让收入安排的支出</t>
  </si>
  <si>
    <t xml:space="preserve">    城市基础设施配套费安排的支出</t>
  </si>
  <si>
    <t xml:space="preserve">    污水处理费安排的支出</t>
  </si>
  <si>
    <t>四、农林水支出</t>
  </si>
  <si>
    <t xml:space="preserve">    国家重大水利工程建设基金安排的支出 </t>
  </si>
  <si>
    <t>五、其他支出</t>
  </si>
  <si>
    <t xml:space="preserve">    其他政府性基金及对应专项债务收入安排的支出</t>
  </si>
  <si>
    <t xml:space="preserve">    彩票公益金安排的支出</t>
  </si>
  <si>
    <t>六、债务付息支出</t>
  </si>
  <si>
    <t xml:space="preserve">    地方政府专项债务付息支出</t>
  </si>
  <si>
    <t>七、债务发行费用支出</t>
  </si>
  <si>
    <t xml:space="preserve">    地方政府专项债务发行费用支出</t>
  </si>
  <si>
    <t>支出合计</t>
  </si>
  <si>
    <t>转移性支出</t>
  </si>
  <si>
    <t xml:space="preserve">    政府性基金转移支付</t>
  </si>
  <si>
    <t xml:space="preserve">    　政府性基金补助支出</t>
  </si>
  <si>
    <t xml:space="preserve">    　政府性基金上解支出</t>
  </si>
  <si>
    <t xml:space="preserve">    地方政府专项债务还本支出</t>
  </si>
  <si>
    <t xml:space="preserve">    调出资金</t>
  </si>
  <si>
    <t>支出总计</t>
  </si>
  <si>
    <t>注：国有土地使用权出让收入中不含从土地出让收益计提的农田水利建设资金和教育资金。</t>
  </si>
  <si>
    <t>表六</t>
  </si>
  <si>
    <t>2023年区本级政府性基金收支完成情况表(预计)</t>
  </si>
  <si>
    <t>四、其他支出</t>
  </si>
  <si>
    <t>五、债务付息支出</t>
  </si>
  <si>
    <t>六、债务发行费用支出</t>
  </si>
  <si>
    <t>表七</t>
  </si>
  <si>
    <t>2023年全区国有资本经营收支完成情况表(预计)</t>
  </si>
  <si>
    <t>收                          入</t>
  </si>
  <si>
    <t>预算数</t>
  </si>
  <si>
    <t>科目编码</t>
  </si>
  <si>
    <r>
      <t>项</t>
    </r>
    <r>
      <rPr>
        <sz val="12"/>
        <rFont val="仿宋_GB2312"/>
        <family val="3"/>
      </rPr>
      <t xml:space="preserve">          </t>
    </r>
    <r>
      <rPr>
        <sz val="12"/>
        <rFont val="仿宋_GB2312"/>
        <family val="3"/>
      </rPr>
      <t>目</t>
    </r>
  </si>
  <si>
    <t>一、利润收入</t>
  </si>
  <si>
    <t xml:space="preserve">  贸易企业利润收入</t>
  </si>
  <si>
    <t xml:space="preserve">  建筑施工企业利润收入</t>
  </si>
  <si>
    <t xml:space="preserve">  房地产企业利润收入</t>
  </si>
  <si>
    <t xml:space="preserve">  对外合作企业利润收入</t>
  </si>
  <si>
    <t xml:space="preserve">  其他国有资本经营预算企业利润收入</t>
  </si>
  <si>
    <t>收入小计</t>
  </si>
  <si>
    <t>上级补助收入</t>
  </si>
  <si>
    <t>上年结余</t>
  </si>
  <si>
    <t>支                          出</t>
  </si>
  <si>
    <t>一、解决历史遗留问题及改革成本支出</t>
  </si>
  <si>
    <t xml:space="preserve">  国有企业退休人员社会化管理补助支出</t>
  </si>
  <si>
    <t>二、国有企业资本金注入</t>
  </si>
  <si>
    <t xml:space="preserve">  国有企业政策性补贴</t>
  </si>
  <si>
    <t>三、其他支出</t>
  </si>
  <si>
    <t xml:space="preserve">  其他国有资本经营预算支出</t>
  </si>
  <si>
    <t>支出小计</t>
  </si>
  <si>
    <t>调出资金</t>
  </si>
  <si>
    <t>年终结余</t>
  </si>
  <si>
    <t>表八</t>
  </si>
  <si>
    <t>2023年区本级国有资本经营收支完成情况表(预计)</t>
  </si>
  <si>
    <t>表九</t>
  </si>
  <si>
    <t xml:space="preserve">  2023年全区社会保险基金收支完成情况表(预计)</t>
  </si>
  <si>
    <t>社会保险基金收入</t>
  </si>
  <si>
    <t>城乡居民基本养老保险基金收入</t>
  </si>
  <si>
    <t>合           计</t>
  </si>
  <si>
    <t>社会保险基金支出</t>
  </si>
  <si>
    <t>城乡居民基本养老保险基金支出</t>
  </si>
  <si>
    <t>社会保险基金当年收支结余</t>
  </si>
  <si>
    <t>社会保险基金上年结余</t>
  </si>
  <si>
    <t>社会保险基金滚存结余</t>
  </si>
  <si>
    <t>城乡居民基本养老保险基金</t>
  </si>
  <si>
    <t>表十</t>
  </si>
  <si>
    <t xml:space="preserve">  2023年区本级社会保险基金收支完成情况表(预计)</t>
  </si>
  <si>
    <t>表十一</t>
  </si>
  <si>
    <t>2023年全区一般公共财政预算政府经济分类支出表(预计)</t>
  </si>
  <si>
    <t>调整预算数</t>
  </si>
  <si>
    <t xml:space="preserve">  机关工资福利支出</t>
  </si>
  <si>
    <t xml:space="preserve">      工资奖金津补贴</t>
  </si>
  <si>
    <t xml:space="preserve">      社会保障缴费</t>
  </si>
  <si>
    <t xml:space="preserve">      其他工资福利支出</t>
  </si>
  <si>
    <t xml:space="preserve">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</si>
  <si>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</si>
  <si>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</si>
  <si>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</si>
  <si>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</si>
  <si>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</si>
  <si>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</si>
  <si>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</si>
  <si>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</si>
  <si>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</si>
  <si>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</si>
  <si>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</si>
  <si>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 xml:space="preserve">      基础设施建设</t>
  </si>
  <si>
    <t xml:space="preserve">      公务用车购置</t>
  </si>
  <si>
    <t xml:space="preserve">      设备购置</t>
  </si>
  <si>
    <t xml:space="preserve">      大型修缮</t>
  </si>
  <si>
    <t xml:space="preserve">      其他资本性支出</t>
  </si>
  <si>
    <t xml:space="preserve">  机关资本性支出（二）</t>
  </si>
  <si>
    <t xml:space="preserve">      房屋建筑物购建</t>
  </si>
  <si>
    <t xml:space="preserve">  对事业单位经常性补助</t>
  </si>
  <si>
    <t xml:space="preserve">      工资福利支出</t>
  </si>
  <si>
    <t xml:space="preserve">      商品和服务支出</t>
  </si>
  <si>
    <t xml:space="preserve">      其他对事业单位补助</t>
  </si>
  <si>
    <t xml:space="preserve">  对事业单位资本性补助</t>
  </si>
  <si>
    <t xml:space="preserve">      资本性支出（一）</t>
  </si>
  <si>
    <t xml:space="preserve">      资本性支出（二）</t>
  </si>
  <si>
    <t xml:space="preserve">  对企业补助</t>
  </si>
  <si>
    <t xml:space="preserve">      费用补贴</t>
  </si>
  <si>
    <t xml:space="preserve">      利息补贴</t>
  </si>
  <si>
    <t xml:space="preserve">      其他对企业补助</t>
  </si>
  <si>
    <t xml:space="preserve">  对企业资本性补助</t>
  </si>
  <si>
    <t xml:space="preserve">      对企业资本性支出（一）</t>
  </si>
  <si>
    <t xml:space="preserve">  对个人和家庭补助</t>
  </si>
  <si>
    <t xml:space="preserve">      社会福利和救助</t>
  </si>
  <si>
    <t xml:space="preserve">      助学金</t>
  </si>
  <si>
    <t xml:space="preserve">      个人农业生产补贴</t>
  </si>
  <si>
    <t xml:space="preserve">      离退休费</t>
  </si>
  <si>
    <t xml:space="preserve">      其他对个人和家庭补助</t>
  </si>
  <si>
    <t xml:space="preserve">  对社会保障基金补助</t>
  </si>
  <si>
    <t xml:space="preserve">      对社会保险基金补助</t>
  </si>
  <si>
    <t xml:space="preserve">  债务利息及费用支出</t>
  </si>
  <si>
    <t xml:space="preserve">      国内债务付息</t>
  </si>
  <si>
    <t xml:space="preserve">      国外债务付息</t>
  </si>
  <si>
    <t xml:space="preserve">      国内债务发行费用</t>
  </si>
  <si>
    <t xml:space="preserve">  预备费及预留</t>
  </si>
  <si>
    <t xml:space="preserve">      预备费</t>
  </si>
  <si>
    <t xml:space="preserve">      对民间非营利组织和群众性自治组织补贴</t>
  </si>
  <si>
    <t>表十二</t>
  </si>
  <si>
    <t>2023年区本级一般公共财政预算政府经济分类支出表(预计)</t>
  </si>
  <si>
    <t>表十三</t>
  </si>
  <si>
    <t>2023年全区一般公共财政预算基本支出政府经济分类表(预计)</t>
  </si>
  <si>
    <t>表十四</t>
  </si>
  <si>
    <t>2023年区本级一般公共财政预算基本支出
政府经济分类表(预计)</t>
  </si>
  <si>
    <t>表十五</t>
  </si>
  <si>
    <t>2023年全区一般公共财政预算三保支出情况表(预计)</t>
  </si>
  <si>
    <t>分类项名称</t>
  </si>
  <si>
    <t xml:space="preserve">  保工资</t>
  </si>
  <si>
    <t xml:space="preserve">    在职人员基本工资</t>
  </si>
  <si>
    <t xml:space="preserve">      公检法部门</t>
  </si>
  <si>
    <t xml:space="preserve">      其他行政单位</t>
  </si>
  <si>
    <t xml:space="preserve">      事业单位</t>
  </si>
  <si>
    <t xml:space="preserve">    公务员年终一次性奖金</t>
  </si>
  <si>
    <t xml:space="preserve">    公务员规范津贴补贴</t>
  </si>
  <si>
    <t xml:space="preserve">    公务员基础绩效奖</t>
  </si>
  <si>
    <t xml:space="preserve">    事业单位绩效工资</t>
  </si>
  <si>
    <t xml:space="preserve">    在职工资附加性支出</t>
  </si>
  <si>
    <t xml:space="preserve">    岗位津贴</t>
  </si>
  <si>
    <t xml:space="preserve">    离休人员经费</t>
  </si>
  <si>
    <t xml:space="preserve">  保运转</t>
  </si>
  <si>
    <t xml:space="preserve">    行政部门</t>
  </si>
  <si>
    <t xml:space="preserve">    公检法部门</t>
  </si>
  <si>
    <t xml:space="preserve">    其他部门</t>
  </si>
  <si>
    <t xml:space="preserve">  保民生</t>
  </si>
  <si>
    <t xml:space="preserve">    学前教育幼儿资助</t>
  </si>
  <si>
    <t xml:space="preserve">    城乡义务教育生均公用经费</t>
  </si>
  <si>
    <t xml:space="preserve">      小学</t>
  </si>
  <si>
    <t xml:space="preserve">      初中</t>
  </si>
  <si>
    <t xml:space="preserve">    义务教育阶段特殊教育学校和随班就读残疾学生生均公用经费</t>
  </si>
  <si>
    <t xml:space="preserve">    家庭经济困难学生生活补助</t>
  </si>
  <si>
    <t xml:space="preserve">    普通高中学生资助</t>
  </si>
  <si>
    <t xml:space="preserve">      家庭经济困难学生国家助学金</t>
  </si>
  <si>
    <t xml:space="preserve">      免除家庭经济困难学生学杂费</t>
  </si>
  <si>
    <t xml:space="preserve">    中职教育学生资助</t>
  </si>
  <si>
    <t xml:space="preserve">      农村、涉农专业和家庭经济困难学生免学费</t>
  </si>
  <si>
    <t xml:space="preserve">    博物馆、纪念馆免费开放补助和公共美术馆、图书馆、文化馆站免费开放补助</t>
  </si>
  <si>
    <t xml:space="preserve">    困难群众救助</t>
  </si>
  <si>
    <t xml:space="preserve">      最低生活保障</t>
  </si>
  <si>
    <t xml:space="preserve">      特困人员救助供养</t>
  </si>
  <si>
    <t xml:space="preserve">      特殊儿童群体基本生活保障</t>
  </si>
  <si>
    <t xml:space="preserve">      临时救助</t>
  </si>
  <si>
    <t xml:space="preserve">      流浪乞讨人员救助</t>
  </si>
  <si>
    <t xml:space="preserve">    残疾人补贴</t>
  </si>
  <si>
    <t xml:space="preserve">      困难残疾人生活补贴</t>
  </si>
  <si>
    <t xml:space="preserve">      重度残疾人护理补贴</t>
  </si>
  <si>
    <t xml:space="preserve">    城乡居民基本养老保险</t>
  </si>
  <si>
    <t xml:space="preserve">    财政对企业职工养老保险的补助</t>
  </si>
  <si>
    <t xml:space="preserve">    财政对机关事业单位养老保险的补助</t>
  </si>
  <si>
    <t xml:space="preserve">    老年人福利补贴</t>
  </si>
  <si>
    <t xml:space="preserve">    就业见习补贴</t>
  </si>
  <si>
    <t xml:space="preserve">    优抚对象抚恤和生活补助经费</t>
  </si>
  <si>
    <t xml:space="preserve">    义务兵优待金</t>
  </si>
  <si>
    <t xml:space="preserve">    退役安置支出</t>
  </si>
  <si>
    <t xml:space="preserve">    城乡居民基本医疗保险</t>
  </si>
  <si>
    <t xml:space="preserve">    基本公共卫生服务</t>
  </si>
  <si>
    <t xml:space="preserve">    计划生育支出</t>
  </si>
  <si>
    <t xml:space="preserve">      农村部分计划生育家庭奖励扶助</t>
  </si>
  <si>
    <t xml:space="preserve">      全国计划生育特别扶助制度</t>
  </si>
  <si>
    <t xml:space="preserve">    城乡医疗救助</t>
  </si>
  <si>
    <t xml:space="preserve">    疫情防控支出</t>
  </si>
  <si>
    <t xml:space="preserve">    村级支出</t>
  </si>
  <si>
    <t xml:space="preserve">    其他基本民生支出</t>
  </si>
  <si>
    <t xml:space="preserve">  非三保支出</t>
  </si>
  <si>
    <t>表十六</t>
  </si>
  <si>
    <t>2023年区本级一般公共财政预算三保支出情况表(预计)</t>
  </si>
  <si>
    <t>表十七</t>
  </si>
  <si>
    <t>2024年全区一般公共财政收入计划表（代编）</t>
  </si>
  <si>
    <t>2023年
完成数</t>
  </si>
  <si>
    <t>2024年收入计划</t>
  </si>
  <si>
    <t>（三）转移性收入</t>
  </si>
  <si>
    <t xml:space="preserve">        返还性收入</t>
  </si>
  <si>
    <t xml:space="preserve">        一般性转移支付收入</t>
  </si>
  <si>
    <t xml:space="preserve">        专项转移支付收入</t>
  </si>
  <si>
    <t xml:space="preserve">        上年结余收入</t>
  </si>
  <si>
    <t xml:space="preserve">        调入资金</t>
  </si>
  <si>
    <t xml:space="preserve">        债务转贷收入</t>
  </si>
  <si>
    <t xml:space="preserve">        动用预算稳定调节基金</t>
  </si>
  <si>
    <t>表十八</t>
  </si>
  <si>
    <t>2024年全区一般公共财政预算支出表（代编）</t>
  </si>
  <si>
    <t>2023年
预算基数</t>
  </si>
  <si>
    <t>2024年支出预算</t>
  </si>
  <si>
    <t xml:space="preserve">    社会工作事务</t>
  </si>
  <si>
    <t xml:space="preserve">      其他社会工作事务支出</t>
  </si>
  <si>
    <t xml:space="preserve">    信访事务</t>
  </si>
  <si>
    <t xml:space="preserve">      信访业务</t>
  </si>
  <si>
    <t xml:space="preserve">      其他信访事务支出</t>
  </si>
  <si>
    <t xml:space="preserve">    武装警察部队</t>
  </si>
  <si>
    <t xml:space="preserve">      其他武装警察部队支出</t>
  </si>
  <si>
    <t xml:space="preserve">      突发公共卫生事件应急处置</t>
  </si>
  <si>
    <t xml:space="preserve">    中医药事务</t>
  </si>
  <si>
    <t xml:space="preserve">      其他中医药事务支出</t>
  </si>
  <si>
    <t xml:space="preserve">    污染减排</t>
  </si>
  <si>
    <t xml:space="preserve">       生态环境监测与信息</t>
  </si>
  <si>
    <t xml:space="preserve">      水利前期工作</t>
  </si>
  <si>
    <t xml:space="preserve">      地方政府一般债务发行费支出</t>
  </si>
  <si>
    <t>表十九</t>
  </si>
  <si>
    <t>2024年区本级一般公共财政收入计划表</t>
  </si>
  <si>
    <t xml:space="preserve">        上解收入</t>
  </si>
  <si>
    <t>表二十</t>
  </si>
  <si>
    <t>2024年区本级一般公共财政预算支出表</t>
  </si>
  <si>
    <t>表二十一</t>
  </si>
  <si>
    <t>2024年全区政府性基金预算收支表（代编）</t>
  </si>
  <si>
    <t>收            入</t>
  </si>
  <si>
    <t>项目</t>
  </si>
  <si>
    <t>支             出</t>
  </si>
  <si>
    <t xml:space="preserve">    国家重大水利工程建设基金安排的支出</t>
  </si>
  <si>
    <t xml:space="preserve">    　政府性基金转移支付支出</t>
  </si>
  <si>
    <t xml:space="preserve">    国有土地使用权出让金债务还本支出</t>
  </si>
  <si>
    <t>表二十二</t>
  </si>
  <si>
    <t>2024年区本级政府性基金预算收支表</t>
  </si>
  <si>
    <t>表二十三</t>
  </si>
  <si>
    <t>2024年区本级“三公”经费财政拨款支出预算汇总表</t>
  </si>
  <si>
    <t>合计</t>
  </si>
  <si>
    <t>1、因公出国（境）费用</t>
  </si>
  <si>
    <t>2、公务接待费</t>
  </si>
  <si>
    <t>3、公务用车费</t>
  </si>
  <si>
    <t xml:space="preserve">   其中：（1）公务用车运行维护费</t>
  </si>
  <si>
    <t xml:space="preserve">         （2）公务用车购置费</t>
  </si>
  <si>
    <t>表二十四</t>
  </si>
  <si>
    <t>2024年全区国有资本经营收支预算表（代编）</t>
  </si>
  <si>
    <t>2024年
预算数</t>
  </si>
  <si>
    <t>一、其他支出</t>
  </si>
  <si>
    <t>表二十五</t>
  </si>
  <si>
    <t>2024年区本级国有资本经营收支预算表</t>
  </si>
  <si>
    <t>表二十六</t>
  </si>
  <si>
    <t>2024年全区社会保险基金收支预算表（代编）</t>
  </si>
  <si>
    <t>滚存结余</t>
  </si>
  <si>
    <t>表二十七</t>
  </si>
  <si>
    <t>2024年马尾区本级社会保险基金收支预算表</t>
  </si>
  <si>
    <t>表二十八</t>
  </si>
  <si>
    <t>2024年全区一般公共财政预算政府经济分类支出表（代编）</t>
  </si>
  <si>
    <t>单位：万元</t>
  </si>
  <si>
    <t xml:space="preserve">  机关资本性支出</t>
  </si>
  <si>
    <t xml:space="preserve">  机关资本性支出（基本建设）</t>
  </si>
  <si>
    <t xml:space="preserve">      资本性支出</t>
  </si>
  <si>
    <t xml:space="preserve">      资本性支出（基本建设）</t>
  </si>
  <si>
    <t xml:space="preserve">      资本金注入</t>
  </si>
  <si>
    <t xml:space="preserve">      预留</t>
  </si>
  <si>
    <t>表二十九</t>
  </si>
  <si>
    <t>2024年区本级一般公共财政预算政府经济分类支出表</t>
  </si>
  <si>
    <t>2023年预算基数</t>
  </si>
  <si>
    <t>表三十</t>
  </si>
  <si>
    <t>2024年全区一般公共财政预算基本
支出政府经济分类表（代编）</t>
  </si>
  <si>
    <t>表三十一</t>
  </si>
  <si>
    <t>2024年区本级一般公共财政预算基本支出政府经济分类表</t>
  </si>
  <si>
    <t>表三十二</t>
  </si>
  <si>
    <t>2024年全区一般公共财政预算三保支出情况表（代编）</t>
  </si>
  <si>
    <t>2024年支出
预算数</t>
  </si>
  <si>
    <t xml:space="preserve">      公检法司部门</t>
  </si>
  <si>
    <t xml:space="preserve">  三保以外刚性支出</t>
  </si>
  <si>
    <t xml:space="preserve">    债务还本付息支出</t>
  </si>
  <si>
    <t xml:space="preserve">    编制外长聘人员支出</t>
  </si>
  <si>
    <t xml:space="preserve">    其他刚性支出</t>
  </si>
  <si>
    <t xml:space="preserve">    非三保支出</t>
  </si>
  <si>
    <t>表三十三</t>
  </si>
  <si>
    <t>2024年区本级一般公共财政预算三保支出情况表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</si>
</sst>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0.0_ "/>
    <numFmt numFmtId="180" formatCode="#,##0_ "/>
    <numFmt numFmtId="181" formatCode="0.0%"/>
    <numFmt numFmtId="182" formatCode="0_);[Red]\(0\)"/>
  </numFmts>
  <fonts count="49">
    <font>
      <sz val="12"/>
      <name val="宋体"/>
      <family val="0"/>
    </font>
    <font>
      <sz val="12"/>
      <name val="楷体_GB2312"/>
      <family val="0"/>
    </font>
    <font>
      <sz val="12"/>
      <name val="仿宋_GB2312"/>
      <family val="3"/>
    </font>
    <font>
      <b/>
      <sz val="18"/>
      <name val="华文中宋"/>
      <family val="0"/>
    </font>
    <font>
      <b/>
      <sz val="18"/>
      <name val="宋体"/>
      <family val="0"/>
    </font>
    <font>
      <b/>
      <sz val="12"/>
      <color indexed="8"/>
      <name val="仿宋_GB2312"/>
      <family val="3"/>
    </font>
    <font>
      <sz val="12"/>
      <color indexed="8"/>
      <name val="仿宋_GB2312"/>
      <family val="3"/>
    </font>
    <font>
      <b/>
      <sz val="10"/>
      <color indexed="8"/>
      <name val="仿宋_GB2312"/>
      <family val="3"/>
    </font>
    <font>
      <sz val="10"/>
      <color indexed="8"/>
      <name val="仿宋_GB2312"/>
      <family val="3"/>
    </font>
    <font>
      <b/>
      <sz val="12"/>
      <name val="宋体"/>
      <family val="0"/>
    </font>
    <font>
      <sz val="10"/>
      <name val="Times New Roman"/>
      <family val="1"/>
    </font>
    <font>
      <sz val="18"/>
      <name val="宋体"/>
      <family val="0"/>
    </font>
    <font>
      <sz val="12"/>
      <name val="黑体"/>
      <family val="3"/>
    </font>
    <font>
      <sz val="12"/>
      <color indexed="8"/>
      <name val="宋体"/>
      <family val="0"/>
    </font>
    <font>
      <b/>
      <sz val="18"/>
      <color indexed="8"/>
      <name val="华文中宋"/>
      <family val="0"/>
    </font>
    <font>
      <b/>
      <sz val="12"/>
      <color indexed="8"/>
      <name val="华文中宋"/>
      <family val="0"/>
    </font>
    <font>
      <b/>
      <sz val="12"/>
      <name val="华文中宋"/>
      <family val="0"/>
    </font>
    <font>
      <b/>
      <sz val="18"/>
      <name val="黑体"/>
      <family val="3"/>
    </font>
    <font>
      <sz val="12"/>
      <name val="华文中宋"/>
      <family val="0"/>
    </font>
    <font>
      <b/>
      <sz val="12"/>
      <name val="仿宋_GB2312"/>
      <family val="3"/>
    </font>
    <font>
      <b/>
      <sz val="28"/>
      <name val="华文中宋"/>
      <family val="0"/>
    </font>
    <font>
      <sz val="18"/>
      <name val="仿宋_GB2312"/>
      <family val="3"/>
    </font>
    <font>
      <sz val="11"/>
      <color indexed="8"/>
      <name val="宋体"/>
      <family val="0"/>
    </font>
    <font>
      <b/>
      <sz val="11"/>
      <color indexed="8"/>
      <name val="宋体"/>
      <family val="0"/>
    </font>
    <font>
      <sz val="11"/>
      <color indexed="9"/>
      <name val="宋体"/>
      <family val="0"/>
    </font>
    <font>
      <b/>
      <sz val="13"/>
      <color indexed="54"/>
      <name val="宋体"/>
      <family val="0"/>
    </font>
    <font>
      <sz val="11"/>
      <color indexed="10"/>
      <name val="宋体"/>
      <family val="0"/>
    </font>
    <font>
      <sz val="11"/>
      <color indexed="17"/>
      <name val="宋体"/>
      <family val="0"/>
    </font>
    <font>
      <b/>
      <sz val="11"/>
      <color indexed="54"/>
      <name val="宋体"/>
      <family val="0"/>
    </font>
    <font>
      <sz val="11"/>
      <color indexed="16"/>
      <name val="宋体"/>
      <family val="0"/>
    </font>
    <font>
      <b/>
      <sz val="11"/>
      <color indexed="53"/>
      <name val="宋体"/>
      <family val="0"/>
    </font>
    <font>
      <sz val="11"/>
      <color indexed="5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0"/>
      <color indexed="8"/>
      <name val="Arial"/>
      <family val="2"/>
    </font>
    <font>
      <b/>
      <sz val="12"/>
      <color theme="1"/>
      <name val="仿宋_GB2312"/>
      <family val="3"/>
    </font>
    <font>
      <sz val="12"/>
      <color theme="1"/>
      <name val="仿宋_GB2312"/>
      <family val="3"/>
    </font>
    <font>
      <b/>
      <sz val="10"/>
      <color theme="1"/>
      <name val="仿宋_GB2312"/>
      <family val="3"/>
    </font>
    <font>
      <sz val="10"/>
      <color theme="1"/>
      <name val="仿宋_GB2312"/>
      <family val="3"/>
    </font>
    <font>
      <sz val="12"/>
      <color theme="1"/>
      <name val="宋体"/>
      <family val="0"/>
    </font>
    <font>
      <b/>
      <sz val="18"/>
      <color theme="1"/>
      <name val="华文中宋"/>
      <family val="0"/>
    </font>
    <font>
      <b/>
      <sz val="12"/>
      <color theme="1"/>
      <name val="华文中宋"/>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bottom style="thin"/>
    </border>
    <border>
      <left style="thin"/>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border>
    <border>
      <left style="thin"/>
      <right/>
      <top style="thin"/>
      <bottom>
        <color indexed="63"/>
      </bottom>
    </border>
    <border>
      <left style="thin"/>
      <right/>
      <top>
        <color indexed="63"/>
      </top>
      <bottom style="thin"/>
    </border>
    <border>
      <left style="thin"/>
      <right>
        <color indexed="63"/>
      </right>
      <top/>
      <bottom style="thin"/>
    </border>
    <border>
      <left style="thin"/>
      <right style="thin"/>
      <top/>
      <bottom style="thin"/>
    </border>
    <border>
      <left style="thin"/>
      <right/>
      <top style="thin"/>
      <bottom/>
    </border>
    <border>
      <left/>
      <right style="thin"/>
      <top/>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2"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2" fillId="0" borderId="3" applyNumberFormat="0" applyFill="0" applyAlignment="0" applyProtection="0"/>
    <xf numFmtId="0" fontId="25" fillId="0" borderId="3" applyNumberFormat="0" applyFill="0" applyAlignment="0" applyProtection="0"/>
    <xf numFmtId="0" fontId="24" fillId="7" borderId="0" applyNumberFormat="0" applyBorder="0" applyAlignment="0" applyProtection="0"/>
    <xf numFmtId="0" fontId="28" fillId="0" borderId="4" applyNumberFormat="0" applyFill="0" applyAlignment="0" applyProtection="0"/>
    <xf numFmtId="0" fontId="24" fillId="3" borderId="0" applyNumberFormat="0" applyBorder="0" applyAlignment="0" applyProtection="0"/>
    <xf numFmtId="0" fontId="39" fillId="2" borderId="5" applyNumberFormat="0" applyAlignment="0" applyProtection="0"/>
    <xf numFmtId="0" fontId="0" fillId="0" borderId="0">
      <alignment/>
      <protection/>
    </xf>
    <xf numFmtId="0" fontId="30" fillId="2" borderId="1" applyNumberFormat="0" applyAlignment="0" applyProtection="0"/>
    <xf numFmtId="0" fontId="40" fillId="8" borderId="6" applyNumberFormat="0" applyAlignment="0" applyProtection="0"/>
    <xf numFmtId="0" fontId="22" fillId="9" borderId="0" applyNumberFormat="0" applyBorder="0" applyAlignment="0" applyProtection="0"/>
    <xf numFmtId="0" fontId="24" fillId="10" borderId="0" applyNumberFormat="0" applyBorder="0" applyAlignment="0" applyProtection="0"/>
    <xf numFmtId="0" fontId="31" fillId="0" borderId="7" applyNumberFormat="0" applyFill="0" applyAlignment="0" applyProtection="0"/>
    <xf numFmtId="0" fontId="23" fillId="0" borderId="8" applyNumberFormat="0" applyFill="0" applyAlignment="0" applyProtection="0"/>
    <xf numFmtId="0" fontId="27" fillId="9" borderId="0" applyNumberFormat="0" applyBorder="0" applyAlignment="0" applyProtection="0"/>
    <xf numFmtId="0" fontId="35" fillId="11" borderId="0" applyNumberFormat="0" applyBorder="0" applyAlignment="0" applyProtection="0"/>
    <xf numFmtId="0" fontId="22" fillId="12" borderId="0" applyNumberFormat="0" applyBorder="0" applyAlignment="0" applyProtection="0"/>
    <xf numFmtId="0" fontId="24"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4" fillId="8" borderId="0" applyNumberFormat="0" applyBorder="0" applyAlignment="0" applyProtection="0"/>
    <xf numFmtId="0" fontId="0" fillId="0" borderId="0">
      <alignment/>
      <protection/>
    </xf>
    <xf numFmtId="0" fontId="24"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4" fillId="16" borderId="0" applyNumberFormat="0" applyBorder="0" applyAlignment="0" applyProtection="0"/>
    <xf numFmtId="0" fontId="22"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2" fillId="4" borderId="0" applyNumberFormat="0" applyBorder="0" applyAlignment="0" applyProtection="0"/>
    <xf numFmtId="0" fontId="24" fillId="4" borderId="0" applyNumberFormat="0" applyBorder="0" applyAlignment="0" applyProtection="0"/>
    <xf numFmtId="0" fontId="41" fillId="0" borderId="0">
      <alignment/>
      <protection/>
    </xf>
    <xf numFmtId="0" fontId="0" fillId="0" borderId="0">
      <alignment vertical="center"/>
      <protection/>
    </xf>
  </cellStyleXfs>
  <cellXfs count="220">
    <xf numFmtId="0" fontId="0" fillId="0" borderId="0" xfId="0" applyAlignment="1">
      <alignment vertical="center"/>
    </xf>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178" fontId="0" fillId="0" borderId="0" xfId="0" applyNumberFormat="1" applyFont="1" applyFill="1" applyAlignment="1">
      <alignment horizontal="center"/>
    </xf>
    <xf numFmtId="0" fontId="2" fillId="0" borderId="0" xfId="0" applyFont="1" applyFill="1" applyBorder="1" applyAlignment="1">
      <alignment vertical="center"/>
    </xf>
    <xf numFmtId="178" fontId="0" fillId="0" borderId="0" xfId="0" applyNumberFormat="1" applyFont="1" applyFill="1" applyBorder="1" applyAlignment="1">
      <alignment horizontal="center"/>
    </xf>
    <xf numFmtId="0" fontId="0" fillId="0" borderId="0" xfId="0" applyAlignment="1">
      <alignment vertical="center"/>
    </xf>
    <xf numFmtId="178" fontId="3"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2" fillId="0" borderId="9" xfId="0" applyNumberFormat="1" applyFont="1" applyFill="1" applyBorder="1" applyAlignment="1" applyProtection="1">
      <alignment horizontal="left" vertical="center"/>
      <protection/>
    </xf>
    <xf numFmtId="178" fontId="2" fillId="0" borderId="9" xfId="0" applyNumberFormat="1" applyFont="1" applyFill="1" applyBorder="1" applyAlignment="1">
      <alignment horizontal="center" vertical="center"/>
    </xf>
    <xf numFmtId="0" fontId="43" fillId="0" borderId="9" xfId="0" applyNumberFormat="1" applyFont="1" applyFill="1" applyBorder="1" applyAlignment="1" applyProtection="1">
      <alignment horizontal="left" vertical="center"/>
      <protection/>
    </xf>
    <xf numFmtId="0" fontId="43" fillId="0" borderId="9" xfId="0" applyNumberFormat="1" applyFont="1" applyFill="1" applyBorder="1" applyAlignment="1" applyProtection="1">
      <alignment horizontal="left" vertical="center" wrapText="1"/>
      <protection/>
    </xf>
    <xf numFmtId="178" fontId="3" fillId="0" borderId="0" xfId="0" applyNumberFormat="1" applyFont="1" applyFill="1" applyAlignment="1">
      <alignment horizontal="center" vertical="center"/>
    </xf>
    <xf numFmtId="0" fontId="2" fillId="0" borderId="0" xfId="0" applyFont="1" applyAlignment="1">
      <alignment vertical="center"/>
    </xf>
    <xf numFmtId="0" fontId="2" fillId="0" borderId="0" xfId="0" applyNumberFormat="1" applyFont="1" applyFill="1" applyBorder="1" applyAlignment="1">
      <alignment/>
    </xf>
    <xf numFmtId="179" fontId="2" fillId="0" borderId="0" xfId="0" applyNumberFormat="1" applyFont="1" applyFill="1" applyAlignment="1">
      <alignment horizontal="right"/>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180" fontId="2" fillId="0" borderId="9"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xf>
    <xf numFmtId="0" fontId="42" fillId="0" borderId="10" xfId="0" applyNumberFormat="1" applyFont="1" applyFill="1" applyBorder="1" applyAlignment="1" applyProtection="1">
      <alignment horizontal="left" vertical="center"/>
      <protection/>
    </xf>
    <xf numFmtId="0" fontId="42" fillId="0" borderId="11" xfId="0" applyNumberFormat="1" applyFont="1" applyFill="1" applyBorder="1" applyAlignment="1" applyProtection="1">
      <alignment horizontal="left" vertical="center"/>
      <protection/>
    </xf>
    <xf numFmtId="0" fontId="43" fillId="0" borderId="11" xfId="0" applyNumberFormat="1" applyFont="1" applyFill="1" applyBorder="1" applyAlignment="1" applyProtection="1">
      <alignment horizontal="left" vertical="center"/>
      <protection/>
    </xf>
    <xf numFmtId="178" fontId="3" fillId="0" borderId="0" xfId="0" applyNumberFormat="1" applyFont="1" applyFill="1" applyAlignment="1">
      <alignment horizontal="center" vertical="center" wrapText="1"/>
    </xf>
    <xf numFmtId="0" fontId="44" fillId="0" borderId="10" xfId="0" applyNumberFormat="1" applyFont="1" applyFill="1" applyBorder="1" applyAlignment="1" applyProtection="1">
      <alignment horizontal="left" vertical="center"/>
      <protection/>
    </xf>
    <xf numFmtId="0" fontId="44" fillId="0" borderId="11" xfId="0" applyNumberFormat="1" applyFont="1" applyFill="1" applyBorder="1" applyAlignment="1" applyProtection="1">
      <alignment horizontal="left" vertical="center"/>
      <protection/>
    </xf>
    <xf numFmtId="0" fontId="45" fillId="0" borderId="11" xfId="0" applyNumberFormat="1" applyFont="1" applyFill="1" applyBorder="1" applyAlignment="1" applyProtection="1">
      <alignment horizontal="left" vertical="center"/>
      <protection/>
    </xf>
    <xf numFmtId="0" fontId="2" fillId="0" borderId="0" xfId="0" applyNumberFormat="1" applyFont="1" applyFill="1" applyAlignment="1">
      <alignment/>
    </xf>
    <xf numFmtId="0" fontId="43" fillId="0" borderId="11" xfId="0" applyNumberFormat="1" applyFont="1" applyFill="1" applyBorder="1" applyAlignment="1" applyProtection="1">
      <alignment horizontal="left" vertical="center" wrapText="1"/>
      <protection/>
    </xf>
    <xf numFmtId="0" fontId="0" fillId="0" borderId="0" xfId="0" applyAlignment="1">
      <alignment/>
    </xf>
    <xf numFmtId="0" fontId="2" fillId="0" borderId="0" xfId="0" applyFont="1" applyAlignment="1">
      <alignment/>
    </xf>
    <xf numFmtId="0" fontId="3" fillId="0" borderId="0" xfId="0" applyFont="1" applyBorder="1" applyAlignment="1">
      <alignment horizontal="center" vertical="center"/>
    </xf>
    <xf numFmtId="0" fontId="2" fillId="0" borderId="0" xfId="0" applyFont="1" applyBorder="1" applyAlignment="1">
      <alignment horizontal="right"/>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xf>
    <xf numFmtId="0" fontId="2" fillId="0" borderId="9" xfId="0" applyFont="1" applyBorder="1" applyAlignment="1">
      <alignment/>
    </xf>
    <xf numFmtId="0" fontId="2" fillId="0" borderId="13" xfId="0" applyFont="1" applyBorder="1" applyAlignment="1">
      <alignment horizontal="center" vertical="center"/>
    </xf>
    <xf numFmtId="0" fontId="2" fillId="0" borderId="15" xfId="0" applyFont="1" applyBorder="1" applyAlignment="1">
      <alignment horizontal="right"/>
    </xf>
    <xf numFmtId="0" fontId="9" fillId="0" borderId="0" xfId="0" applyFont="1" applyBorder="1" applyAlignment="1">
      <alignment vertical="center"/>
    </xf>
    <xf numFmtId="0" fontId="9" fillId="0" borderId="0" xfId="0" applyFont="1" applyAlignment="1">
      <alignment vertical="center"/>
    </xf>
    <xf numFmtId="0" fontId="0" fillId="0" borderId="0" xfId="0" applyBorder="1" applyAlignment="1">
      <alignment vertical="center"/>
    </xf>
    <xf numFmtId="178" fontId="0" fillId="0" borderId="0" xfId="0" applyNumberFormat="1" applyFill="1" applyBorder="1" applyAlignment="1">
      <alignment horizontal="center" vertical="center"/>
    </xf>
    <xf numFmtId="0" fontId="2" fillId="0" borderId="0" xfId="0" applyFont="1" applyBorder="1" applyAlignment="1">
      <alignment vertical="center"/>
    </xf>
    <xf numFmtId="0" fontId="3" fillId="0" borderId="0" xfId="0" applyNumberFormat="1" applyFont="1" applyFill="1" applyAlignment="1">
      <alignment horizontal="center" vertical="center"/>
    </xf>
    <xf numFmtId="178" fontId="2" fillId="0" borderId="0" xfId="0" applyNumberFormat="1" applyFont="1" applyFill="1" applyAlignment="1">
      <alignment horizontal="right"/>
    </xf>
    <xf numFmtId="0" fontId="2" fillId="0" borderId="9" xfId="0" applyNumberFormat="1" applyFont="1" applyFill="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justify" vertical="center"/>
    </xf>
    <xf numFmtId="0" fontId="10" fillId="0" borderId="0" xfId="0" applyFont="1" applyBorder="1" applyAlignment="1">
      <alignment vertical="center" wrapText="1"/>
    </xf>
    <xf numFmtId="0" fontId="2" fillId="0" borderId="9" xfId="0" applyFont="1" applyFill="1" applyBorder="1" applyAlignment="1">
      <alignment horizontal="justify" vertical="center"/>
    </xf>
    <xf numFmtId="4" fontId="2" fillId="0" borderId="9" xfId="0" applyNumberFormat="1" applyFont="1" applyFill="1" applyBorder="1" applyAlignment="1" applyProtection="1">
      <alignment vertical="center"/>
      <protection/>
    </xf>
    <xf numFmtId="0" fontId="0" fillId="0" borderId="0" xfId="0" applyFont="1" applyAlignment="1">
      <alignment vertical="center"/>
    </xf>
    <xf numFmtId="0" fontId="0" fillId="0" borderId="0" xfId="0" applyFont="1" applyAlignment="1">
      <alignment vertical="center"/>
    </xf>
    <xf numFmtId="178" fontId="0" fillId="0" borderId="0" xfId="0" applyNumberFormat="1" applyFill="1" applyAlignment="1">
      <alignment vertical="center"/>
    </xf>
    <xf numFmtId="178" fontId="0" fillId="0" borderId="0" xfId="0" applyNumberFormat="1" applyFont="1" applyFill="1" applyAlignment="1">
      <alignment vertical="center"/>
    </xf>
    <xf numFmtId="0" fontId="3" fillId="0" borderId="0" xfId="0" applyFont="1" applyFill="1" applyAlignment="1">
      <alignment horizontal="center" vertical="center"/>
    </xf>
    <xf numFmtId="178" fontId="2" fillId="0" borderId="0" xfId="0" applyNumberFormat="1" applyFont="1" applyFill="1" applyAlignment="1">
      <alignment horizontal="right" vertical="center"/>
    </xf>
    <xf numFmtId="0" fontId="2" fillId="0" borderId="9" xfId="0" applyFont="1" applyBorder="1" applyAlignment="1">
      <alignment vertical="center"/>
    </xf>
    <xf numFmtId="0" fontId="2" fillId="0" borderId="9" xfId="0" applyFont="1" applyBorder="1" applyAlignment="1">
      <alignment horizontal="left" vertical="center" wrapText="1"/>
    </xf>
    <xf numFmtId="0" fontId="11" fillId="0" borderId="0" xfId="0" applyFont="1" applyAlignment="1">
      <alignment vertical="center"/>
    </xf>
    <xf numFmtId="0" fontId="0" fillId="0" borderId="0" xfId="0" applyFont="1" applyFill="1" applyAlignment="1">
      <alignment horizontal="center" vertical="center"/>
    </xf>
    <xf numFmtId="181" fontId="0" fillId="0" borderId="0" xfId="0" applyNumberFormat="1" applyFont="1" applyFill="1" applyAlignment="1">
      <alignment horizontal="center" vertical="center"/>
    </xf>
    <xf numFmtId="0" fontId="2" fillId="0" borderId="0" xfId="0" applyFont="1" applyFill="1" applyAlignment="1">
      <alignment vertical="center"/>
    </xf>
    <xf numFmtId="181" fontId="3" fillId="0" borderId="0" xfId="0" applyNumberFormat="1" applyFont="1" applyFill="1" applyAlignment="1">
      <alignment horizontal="center" vertical="center"/>
    </xf>
    <xf numFmtId="0" fontId="11" fillId="0" borderId="0" xfId="0" applyFont="1" applyFill="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horizontal="distributed" vertical="center"/>
    </xf>
    <xf numFmtId="0" fontId="2" fillId="0" borderId="9" xfId="0" applyNumberFormat="1" applyFont="1" applyFill="1" applyBorder="1" applyAlignment="1">
      <alignment vertical="center" wrapText="1"/>
    </xf>
    <xf numFmtId="0" fontId="0" fillId="0" borderId="0" xfId="0" applyFont="1" applyFill="1" applyAlignment="1">
      <alignment vertical="center" wrapText="1"/>
    </xf>
    <xf numFmtId="178" fontId="0" fillId="2" borderId="0" xfId="0" applyNumberFormat="1" applyFont="1" applyFill="1" applyAlignment="1">
      <alignment horizontal="center"/>
    </xf>
    <xf numFmtId="179" fontId="0" fillId="0" borderId="0" xfId="0" applyNumberFormat="1" applyFont="1" applyFill="1" applyAlignment="1">
      <alignment horizontal="center"/>
    </xf>
    <xf numFmtId="179" fontId="0" fillId="0" borderId="0" xfId="0" applyNumberFormat="1" applyFont="1" applyFill="1" applyAlignment="1">
      <alignment horizontal="center" vertical="center"/>
    </xf>
    <xf numFmtId="0" fontId="2" fillId="0" borderId="0" xfId="0" applyFont="1" applyFill="1" applyBorder="1" applyAlignment="1">
      <alignment vertical="center" wrapText="1"/>
    </xf>
    <xf numFmtId="178" fontId="0" fillId="2" borderId="0" xfId="0" applyNumberFormat="1" applyFont="1" applyFill="1" applyBorder="1" applyAlignment="1">
      <alignment horizontal="center"/>
    </xf>
    <xf numFmtId="179" fontId="0" fillId="0" borderId="0" xfId="0" applyNumberFormat="1" applyFont="1" applyFill="1" applyBorder="1" applyAlignment="1">
      <alignment horizontal="center"/>
    </xf>
    <xf numFmtId="179" fontId="0" fillId="0" borderId="0" xfId="0" applyNumberFormat="1" applyFill="1" applyBorder="1" applyAlignment="1">
      <alignment horizontal="center" vertical="center"/>
    </xf>
    <xf numFmtId="178" fontId="3" fillId="0" borderId="0" xfId="0" applyNumberFormat="1" applyFont="1" applyFill="1" applyBorder="1" applyAlignment="1">
      <alignment horizontal="center" vertical="center" wrapText="1"/>
    </xf>
    <xf numFmtId="0" fontId="2" fillId="2" borderId="0" xfId="0" applyNumberFormat="1" applyFont="1" applyFill="1" applyBorder="1" applyAlignment="1">
      <alignment horizontal="right" wrapText="1"/>
    </xf>
    <xf numFmtId="0" fontId="2" fillId="2" borderId="0" xfId="0" applyNumberFormat="1" applyFont="1" applyFill="1" applyBorder="1" applyAlignment="1">
      <alignment horizontal="center"/>
    </xf>
    <xf numFmtId="180" fontId="2" fillId="0" borderId="0" xfId="0" applyNumberFormat="1" applyFont="1" applyFill="1" applyBorder="1" applyAlignment="1">
      <alignment horizontal="center"/>
    </xf>
    <xf numFmtId="179" fontId="2" fillId="0" borderId="0" xfId="0" applyNumberFormat="1" applyFont="1" applyFill="1" applyBorder="1" applyAlignment="1">
      <alignment horizontal="center"/>
    </xf>
    <xf numFmtId="0" fontId="42" fillId="0" borderId="10" xfId="0" applyNumberFormat="1" applyFont="1" applyFill="1" applyBorder="1" applyAlignment="1" applyProtection="1">
      <alignment horizontal="left" vertical="center" wrapText="1"/>
      <protection/>
    </xf>
    <xf numFmtId="0" fontId="42" fillId="0" borderId="11" xfId="0" applyNumberFormat="1" applyFont="1" applyFill="1" applyBorder="1" applyAlignment="1" applyProtection="1">
      <alignment horizontal="left" vertical="center" wrapText="1"/>
      <protection/>
    </xf>
    <xf numFmtId="0" fontId="1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79" fontId="3" fillId="0" borderId="0" xfId="0" applyNumberFormat="1" applyFont="1" applyFill="1" applyAlignment="1">
      <alignment horizontal="center" vertical="center"/>
    </xf>
    <xf numFmtId="0" fontId="2" fillId="0" borderId="15" xfId="0" applyFont="1" applyBorder="1" applyAlignment="1">
      <alignment horizontal="right" wrapText="1"/>
    </xf>
    <xf numFmtId="0" fontId="2" fillId="0" borderId="15" xfId="0" applyFont="1" applyBorder="1" applyAlignment="1">
      <alignment horizontal="center"/>
    </xf>
    <xf numFmtId="0" fontId="2" fillId="0" borderId="15" xfId="0" applyFont="1" applyFill="1" applyBorder="1" applyAlignment="1">
      <alignment horizontal="center"/>
    </xf>
    <xf numFmtId="179" fontId="2" fillId="0" borderId="15" xfId="0" applyNumberFormat="1" applyFont="1" applyFill="1" applyBorder="1" applyAlignment="1">
      <alignment horizontal="center"/>
    </xf>
    <xf numFmtId="179" fontId="2" fillId="0" borderId="9" xfId="0" applyNumberFormat="1" applyFont="1" applyFill="1" applyBorder="1" applyAlignment="1">
      <alignment horizontal="center" vertical="center" wrapText="1"/>
    </xf>
    <xf numFmtId="0" fontId="2" fillId="0" borderId="9" xfId="0" applyFont="1" applyBorder="1" applyAlignment="1">
      <alignment vertical="center" wrapText="1"/>
    </xf>
    <xf numFmtId="0" fontId="2" fillId="0" borderId="16" xfId="0" applyNumberFormat="1" applyFont="1" applyFill="1" applyBorder="1" applyAlignment="1">
      <alignment vertical="center" wrapText="1"/>
    </xf>
    <xf numFmtId="0" fontId="12" fillId="0" borderId="0" xfId="0" applyFont="1" applyAlignment="1">
      <alignment/>
    </xf>
    <xf numFmtId="0" fontId="46" fillId="0" borderId="0" xfId="0" applyFont="1" applyFill="1" applyAlignment="1">
      <alignment wrapText="1"/>
    </xf>
    <xf numFmtId="0" fontId="46" fillId="0" borderId="0" xfId="0" applyFont="1" applyFill="1" applyAlignment="1">
      <alignment horizontal="center"/>
    </xf>
    <xf numFmtId="178" fontId="46" fillId="0" borderId="0" xfId="0" applyNumberFormat="1" applyFont="1" applyFill="1" applyAlignment="1">
      <alignment horizontal="center"/>
    </xf>
    <xf numFmtId="180" fontId="0" fillId="0" borderId="0" xfId="0" applyNumberFormat="1" applyFont="1" applyFill="1" applyAlignment="1">
      <alignment horizontal="center"/>
    </xf>
    <xf numFmtId="0" fontId="43" fillId="0" borderId="0" xfId="0" applyFont="1" applyFill="1" applyAlignment="1">
      <alignment wrapText="1"/>
    </xf>
    <xf numFmtId="0" fontId="47" fillId="0" borderId="0" xfId="0" applyNumberFormat="1" applyFont="1" applyFill="1" applyAlignment="1">
      <alignment horizontal="center" vertical="center" wrapText="1"/>
    </xf>
    <xf numFmtId="0" fontId="48" fillId="0" borderId="0" xfId="0" applyNumberFormat="1" applyFont="1" applyFill="1" applyAlignment="1">
      <alignment horizontal="center" vertical="center"/>
    </xf>
    <xf numFmtId="180" fontId="16" fillId="0" borderId="0" xfId="0" applyNumberFormat="1" applyFont="1" applyFill="1" applyAlignment="1">
      <alignment horizontal="center" vertical="center"/>
    </xf>
    <xf numFmtId="179" fontId="16"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0" fontId="43" fillId="0" borderId="0" xfId="0" applyNumberFormat="1" applyFont="1" applyFill="1" applyBorder="1" applyAlignment="1">
      <alignment horizontal="right" wrapText="1"/>
    </xf>
    <xf numFmtId="0" fontId="43" fillId="0" borderId="0" xfId="0" applyNumberFormat="1" applyFont="1" applyFill="1" applyBorder="1" applyAlignment="1">
      <alignment horizontal="center"/>
    </xf>
    <xf numFmtId="0" fontId="18" fillId="0" borderId="0" xfId="0" applyFont="1" applyAlignment="1">
      <alignment vertical="center"/>
    </xf>
    <xf numFmtId="0" fontId="2" fillId="0" borderId="9" xfId="0" applyNumberFormat="1" applyFont="1" applyFill="1" applyBorder="1" applyAlignment="1">
      <alignment vertical="center"/>
    </xf>
    <xf numFmtId="0" fontId="2" fillId="0" borderId="0" xfId="0" applyFont="1" applyBorder="1" applyAlignment="1">
      <alignment horizontal="left" vertical="center"/>
    </xf>
    <xf numFmtId="0" fontId="2" fillId="0" borderId="0" xfId="0" applyFont="1" applyAlignment="1">
      <alignment horizontal="center" vertical="center"/>
    </xf>
    <xf numFmtId="179" fontId="2" fillId="0" borderId="0" xfId="0" applyNumberFormat="1" applyFont="1" applyFill="1" applyAlignment="1">
      <alignment horizontal="center" vertical="center"/>
    </xf>
    <xf numFmtId="0" fontId="0" fillId="0" borderId="0" xfId="0" applyFont="1" applyFill="1" applyBorder="1" applyAlignment="1">
      <alignment vertical="center"/>
    </xf>
    <xf numFmtId="0" fontId="2" fillId="0" borderId="0" xfId="0" applyNumberFormat="1" applyFont="1" applyFill="1" applyBorder="1" applyAlignment="1">
      <alignment horizontal="right" wrapText="1"/>
    </xf>
    <xf numFmtId="0" fontId="19" fillId="0" borderId="9" xfId="0" applyNumberFormat="1" applyFont="1" applyFill="1" applyBorder="1" applyAlignment="1" applyProtection="1">
      <alignment horizontal="left" vertical="center" wrapText="1"/>
      <protection/>
    </xf>
    <xf numFmtId="179" fontId="2" fillId="0" borderId="9" xfId="0" applyNumberFormat="1" applyFont="1" applyFill="1" applyBorder="1" applyAlignment="1">
      <alignment horizontal="center" vertical="center"/>
    </xf>
    <xf numFmtId="0" fontId="2" fillId="0" borderId="9" xfId="0" applyNumberFormat="1" applyFont="1" applyFill="1" applyBorder="1" applyAlignment="1" applyProtection="1">
      <alignment horizontal="left" vertical="center" wrapText="1"/>
      <protection/>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2" fillId="0" borderId="19" xfId="0" applyNumberFormat="1" applyFont="1" applyFill="1" applyBorder="1" applyAlignment="1" applyProtection="1">
      <alignment horizontal="left" vertical="center"/>
      <protection/>
    </xf>
    <xf numFmtId="179" fontId="2" fillId="0" borderId="20" xfId="0" applyNumberFormat="1" applyFont="1" applyFill="1" applyBorder="1" applyAlignment="1">
      <alignment horizontal="center" vertical="center"/>
    </xf>
    <xf numFmtId="0" fontId="42" fillId="0" borderId="12" xfId="0" applyNumberFormat="1" applyFont="1" applyFill="1" applyBorder="1" applyAlignment="1" applyProtection="1">
      <alignment horizontal="left" vertical="center"/>
      <protection/>
    </xf>
    <xf numFmtId="0" fontId="43" fillId="0" borderId="12" xfId="0" applyNumberFormat="1" applyFont="1" applyFill="1" applyBorder="1" applyAlignment="1" applyProtection="1">
      <alignment horizontal="left" vertical="center"/>
      <protection/>
    </xf>
    <xf numFmtId="0" fontId="43" fillId="0" borderId="12" xfId="0" applyNumberFormat="1" applyFont="1" applyFill="1" applyBorder="1" applyAlignment="1" applyProtection="1">
      <alignment horizontal="left" vertical="center" wrapText="1"/>
      <protection/>
    </xf>
    <xf numFmtId="0" fontId="0" fillId="0" borderId="0" xfId="0" applyAlignment="1">
      <alignment vertical="center" wrapText="1"/>
    </xf>
    <xf numFmtId="178" fontId="2" fillId="0" borderId="9" xfId="0" applyNumberFormat="1"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vertical="center"/>
    </xf>
    <xf numFmtId="179" fontId="0" fillId="0" borderId="0" xfId="0" applyNumberFormat="1" applyFill="1" applyAlignment="1">
      <alignment horizontal="center" vertical="center"/>
    </xf>
    <xf numFmtId="0"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left" vertical="center"/>
    </xf>
    <xf numFmtId="179" fontId="2" fillId="0" borderId="2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179" fontId="2" fillId="0" borderId="16"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0" fontId="2" fillId="0" borderId="9" xfId="0" applyFont="1" applyBorder="1" applyAlignment="1">
      <alignment horizontal="left" vertical="center"/>
    </xf>
    <xf numFmtId="0" fontId="2" fillId="0" borderId="16" xfId="0" applyFont="1" applyBorder="1" applyAlignment="1">
      <alignment/>
    </xf>
    <xf numFmtId="0" fontId="2" fillId="0" borderId="21" xfId="0" applyFont="1" applyBorder="1" applyAlignment="1">
      <alignment horizontal="center" vertical="center"/>
    </xf>
    <xf numFmtId="0" fontId="2" fillId="0" borderId="21"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179" fontId="0" fillId="0" borderId="0" xfId="0" applyNumberFormat="1" applyFont="1" applyFill="1" applyAlignment="1">
      <alignment/>
    </xf>
    <xf numFmtId="178" fontId="0" fillId="0" borderId="0" xfId="0" applyNumberFormat="1" applyFill="1" applyBorder="1" applyAlignment="1">
      <alignment vertical="center"/>
    </xf>
    <xf numFmtId="0" fontId="2" fillId="0" borderId="20" xfId="0" applyFont="1" applyBorder="1" applyAlignment="1">
      <alignment horizontal="center" vertical="center"/>
    </xf>
    <xf numFmtId="0" fontId="2" fillId="0" borderId="22" xfId="0" applyFont="1" applyBorder="1" applyAlignment="1">
      <alignment horizontal="justify" vertical="center"/>
    </xf>
    <xf numFmtId="0" fontId="2" fillId="0" borderId="13" xfId="0" applyFont="1" applyBorder="1" applyAlignment="1">
      <alignment horizontal="center" vertical="center"/>
    </xf>
    <xf numFmtId="0" fontId="2" fillId="0" borderId="9" xfId="0" applyNumberFormat="1" applyFont="1" applyFill="1" applyBorder="1" applyAlignment="1" applyProtection="1">
      <alignment horizontal="center" vertical="center"/>
      <protection/>
    </xf>
    <xf numFmtId="0" fontId="2" fillId="0" borderId="20" xfId="0" applyFont="1" applyBorder="1" applyAlignment="1">
      <alignment horizontal="center" vertical="center"/>
    </xf>
    <xf numFmtId="0" fontId="2" fillId="0" borderId="9" xfId="0" applyFont="1" applyBorder="1" applyAlignment="1">
      <alignment horizontal="center" vertical="center"/>
    </xf>
    <xf numFmtId="0" fontId="12" fillId="0" borderId="0" xfId="0" applyFont="1" applyAlignment="1">
      <alignment vertical="center"/>
    </xf>
    <xf numFmtId="0" fontId="0" fillId="0" borderId="0" xfId="0" applyAlignment="1">
      <alignment vertical="center" wrapText="1"/>
    </xf>
    <xf numFmtId="0" fontId="2" fillId="0" borderId="15" xfId="0" applyFont="1" applyBorder="1" applyAlignment="1">
      <alignment horizontal="center" vertical="center"/>
    </xf>
    <xf numFmtId="179" fontId="2" fillId="0" borderId="15" xfId="0" applyNumberFormat="1" applyFont="1" applyFill="1" applyBorder="1" applyAlignment="1">
      <alignment horizontal="center" vertical="center"/>
    </xf>
    <xf numFmtId="3" fontId="2" fillId="0" borderId="9" xfId="0" applyNumberFormat="1" applyFont="1" applyFill="1" applyBorder="1" applyAlignment="1" applyProtection="1">
      <alignment vertical="center"/>
      <protection/>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178" fontId="2" fillId="0" borderId="20"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wrapText="1"/>
    </xf>
    <xf numFmtId="3" fontId="2" fillId="0" borderId="9" xfId="0" applyNumberFormat="1" applyFont="1" applyFill="1" applyBorder="1" applyAlignment="1" applyProtection="1">
      <alignment vertical="center" wrapText="1"/>
      <protection/>
    </xf>
    <xf numFmtId="0" fontId="13" fillId="0" borderId="0" xfId="0" applyFont="1" applyFill="1" applyAlignment="1">
      <alignment vertical="center" wrapText="1"/>
    </xf>
    <xf numFmtId="178" fontId="0" fillId="0" borderId="0" xfId="0" applyNumberFormat="1" applyFont="1" applyFill="1" applyAlignment="1">
      <alignment horizontal="center" vertical="center"/>
    </xf>
    <xf numFmtId="0" fontId="0" fillId="0" borderId="0" xfId="0" applyFont="1" applyFill="1" applyAlignment="1">
      <alignment/>
    </xf>
    <xf numFmtId="0" fontId="0" fillId="0" borderId="0" xfId="0" applyFill="1" applyAlignment="1">
      <alignment vertical="center"/>
    </xf>
    <xf numFmtId="0" fontId="6" fillId="0" borderId="0" xfId="0" applyFont="1" applyFill="1" applyAlignment="1">
      <alignment vertical="center" wrapText="1"/>
    </xf>
    <xf numFmtId="0" fontId="14" fillId="0" borderId="0" xfId="0" applyNumberFormat="1" applyFont="1" applyFill="1" applyAlignment="1">
      <alignment horizontal="center" vertical="center" wrapText="1"/>
    </xf>
    <xf numFmtId="0" fontId="6" fillId="0" borderId="0" xfId="0" applyNumberFormat="1" applyFont="1" applyFill="1" applyAlignment="1">
      <alignment horizontal="right" wrapText="1"/>
    </xf>
    <xf numFmtId="0" fontId="2" fillId="0" borderId="0" xfId="0" applyNumberFormat="1" applyFont="1" applyFill="1" applyAlignment="1">
      <alignment horizontal="center"/>
    </xf>
    <xf numFmtId="179" fontId="2" fillId="0" borderId="0" xfId="0" applyNumberFormat="1" applyFont="1" applyFill="1" applyAlignment="1">
      <alignment horizontal="center"/>
    </xf>
    <xf numFmtId="0" fontId="2" fillId="2" borderId="9" xfId="0" applyFont="1" applyFill="1" applyBorder="1" applyAlignment="1">
      <alignment horizontal="center" vertical="center" wrapText="1"/>
    </xf>
    <xf numFmtId="0" fontId="42" fillId="0" borderId="19" xfId="0" applyNumberFormat="1" applyFont="1" applyFill="1" applyBorder="1" applyAlignment="1" applyProtection="1">
      <alignment horizontal="left" vertical="center" wrapText="1"/>
      <protection/>
    </xf>
    <xf numFmtId="0" fontId="42" fillId="0" borderId="12" xfId="0" applyNumberFormat="1" applyFont="1" applyFill="1" applyBorder="1" applyAlignment="1" applyProtection="1">
      <alignment horizontal="left" vertical="center" wrapText="1"/>
      <protection/>
    </xf>
    <xf numFmtId="182" fontId="0" fillId="0" borderId="0" xfId="0" applyNumberFormat="1" applyFont="1" applyFill="1" applyAlignment="1">
      <alignment/>
    </xf>
    <xf numFmtId="0" fontId="0" fillId="0" borderId="0" xfId="0" applyFont="1" applyFill="1" applyAlignment="1">
      <alignment wrapText="1"/>
    </xf>
    <xf numFmtId="0" fontId="43" fillId="0" borderId="12" xfId="0" applyNumberFormat="1" applyFont="1" applyFill="1" applyBorder="1" applyAlignment="1" applyProtection="1">
      <alignment horizontal="left" vertical="center" wrapText="1"/>
      <protection/>
    </xf>
    <xf numFmtId="182" fontId="0" fillId="0" borderId="0" xfId="0" applyNumberFormat="1" applyFont="1" applyFill="1" applyAlignment="1">
      <alignment wrapText="1"/>
    </xf>
    <xf numFmtId="0" fontId="2" fillId="0" borderId="23" xfId="0" applyFont="1" applyBorder="1" applyAlignment="1">
      <alignment horizontal="left" vertical="center"/>
    </xf>
    <xf numFmtId="0" fontId="2" fillId="0" borderId="23" xfId="0" applyFont="1" applyBorder="1" applyAlignment="1">
      <alignment horizontal="center" vertical="center"/>
    </xf>
    <xf numFmtId="179" fontId="2" fillId="0" borderId="23" xfId="0" applyNumberFormat="1" applyFont="1" applyFill="1" applyBorder="1" applyAlignment="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Alignment="1" applyProtection="1">
      <alignment vertical="center"/>
      <protection locked="0"/>
    </xf>
    <xf numFmtId="0" fontId="20"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鹎%U龡&amp;H齲_x0001_C铣_x0014__x0007__x0001__x0001_ 3 4 4 4 2"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49"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表五" xfId="65"/>
    <cellStyle name="常规 1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4"/>
  <sheetViews>
    <sheetView zoomScaleSheetLayoutView="100" workbookViewId="0" topLeftCell="A10">
      <selection activeCell="A17" sqref="A17"/>
    </sheetView>
  </sheetViews>
  <sheetFormatPr defaultColWidth="9.00390625" defaultRowHeight="14.25"/>
  <cols>
    <col min="1" max="1" width="104.00390625" style="217" customWidth="1"/>
    <col min="2" max="16384" width="9.00390625" style="217" customWidth="1"/>
  </cols>
  <sheetData>
    <row r="1" ht="49.5" customHeight="1">
      <c r="A1" s="218" t="s">
        <v>0</v>
      </c>
    </row>
    <row r="2" s="215" customFormat="1" ht="39.75" customHeight="1">
      <c r="A2" s="219" t="s">
        <v>1</v>
      </c>
    </row>
    <row r="3" s="215" customFormat="1" ht="39.75" customHeight="1">
      <c r="A3" s="219" t="s">
        <v>2</v>
      </c>
    </row>
    <row r="4" s="215" customFormat="1" ht="39.75" customHeight="1">
      <c r="A4" s="219" t="s">
        <v>3</v>
      </c>
    </row>
    <row r="5" s="215" customFormat="1" ht="39.75" customHeight="1">
      <c r="A5" s="219" t="s">
        <v>4</v>
      </c>
    </row>
    <row r="6" s="215" customFormat="1" ht="39.75" customHeight="1">
      <c r="A6" s="219" t="s">
        <v>5</v>
      </c>
    </row>
    <row r="7" s="215" customFormat="1" ht="39.75" customHeight="1">
      <c r="A7" s="219" t="s">
        <v>6</v>
      </c>
    </row>
    <row r="8" s="215" customFormat="1" ht="39.75" customHeight="1">
      <c r="A8" s="219" t="s">
        <v>7</v>
      </c>
    </row>
    <row r="9" s="215" customFormat="1" ht="39.75" customHeight="1">
      <c r="A9" s="219" t="s">
        <v>8</v>
      </c>
    </row>
    <row r="10" s="215" customFormat="1" ht="39.75" customHeight="1">
      <c r="A10" s="219" t="s">
        <v>9</v>
      </c>
    </row>
    <row r="11" s="215" customFormat="1" ht="39.75" customHeight="1">
      <c r="A11" s="219" t="s">
        <v>10</v>
      </c>
    </row>
    <row r="12" s="215" customFormat="1" ht="39.75" customHeight="1">
      <c r="A12" s="219" t="s">
        <v>11</v>
      </c>
    </row>
    <row r="13" s="215" customFormat="1" ht="39.75" customHeight="1">
      <c r="A13" s="219" t="s">
        <v>12</v>
      </c>
    </row>
    <row r="14" spans="1:256" s="215" customFormat="1" ht="39.75" customHeight="1">
      <c r="A14" s="219" t="s">
        <v>13</v>
      </c>
      <c r="B14" s="215" t="s">
        <v>14</v>
      </c>
      <c r="C14" s="215" t="s">
        <v>14</v>
      </c>
      <c r="D14" s="215" t="s">
        <v>14</v>
      </c>
      <c r="E14" s="215" t="s">
        <v>14</v>
      </c>
      <c r="F14" s="215" t="s">
        <v>14</v>
      </c>
      <c r="G14" s="215" t="s">
        <v>14</v>
      </c>
      <c r="H14" s="215" t="s">
        <v>14</v>
      </c>
      <c r="I14" s="215" t="s">
        <v>14</v>
      </c>
      <c r="J14" s="215" t="s">
        <v>14</v>
      </c>
      <c r="K14" s="215" t="s">
        <v>14</v>
      </c>
      <c r="L14" s="215" t="s">
        <v>14</v>
      </c>
      <c r="M14" s="215" t="s">
        <v>14</v>
      </c>
      <c r="N14" s="215" t="s">
        <v>14</v>
      </c>
      <c r="O14" s="215" t="s">
        <v>14</v>
      </c>
      <c r="P14" s="215" t="s">
        <v>14</v>
      </c>
      <c r="Q14" s="215" t="s">
        <v>14</v>
      </c>
      <c r="R14" s="215" t="s">
        <v>14</v>
      </c>
      <c r="S14" s="215" t="s">
        <v>14</v>
      </c>
      <c r="T14" s="215" t="s">
        <v>14</v>
      </c>
      <c r="U14" s="215" t="s">
        <v>14</v>
      </c>
      <c r="V14" s="215" t="s">
        <v>14</v>
      </c>
      <c r="W14" s="215" t="s">
        <v>14</v>
      </c>
      <c r="X14" s="215" t="s">
        <v>14</v>
      </c>
      <c r="Y14" s="215" t="s">
        <v>14</v>
      </c>
      <c r="Z14" s="215" t="s">
        <v>14</v>
      </c>
      <c r="AA14" s="215" t="s">
        <v>14</v>
      </c>
      <c r="AB14" s="215" t="s">
        <v>14</v>
      </c>
      <c r="AC14" s="215" t="s">
        <v>14</v>
      </c>
      <c r="AD14" s="215" t="s">
        <v>14</v>
      </c>
      <c r="AE14" s="215" t="s">
        <v>14</v>
      </c>
      <c r="AF14" s="215" t="s">
        <v>14</v>
      </c>
      <c r="AG14" s="215" t="s">
        <v>14</v>
      </c>
      <c r="AH14" s="215" t="s">
        <v>14</v>
      </c>
      <c r="AI14" s="215" t="s">
        <v>14</v>
      </c>
      <c r="AJ14" s="215" t="s">
        <v>14</v>
      </c>
      <c r="AK14" s="215" t="s">
        <v>14</v>
      </c>
      <c r="AL14" s="215" t="s">
        <v>14</v>
      </c>
      <c r="AM14" s="215" t="s">
        <v>14</v>
      </c>
      <c r="AN14" s="215" t="s">
        <v>14</v>
      </c>
      <c r="AO14" s="215" t="s">
        <v>14</v>
      </c>
      <c r="AP14" s="215" t="s">
        <v>14</v>
      </c>
      <c r="AQ14" s="215" t="s">
        <v>14</v>
      </c>
      <c r="AR14" s="215" t="s">
        <v>14</v>
      </c>
      <c r="AS14" s="215" t="s">
        <v>14</v>
      </c>
      <c r="AT14" s="215" t="s">
        <v>14</v>
      </c>
      <c r="AU14" s="215" t="s">
        <v>14</v>
      </c>
      <c r="AV14" s="215" t="s">
        <v>14</v>
      </c>
      <c r="AW14" s="215" t="s">
        <v>14</v>
      </c>
      <c r="AX14" s="215" t="s">
        <v>14</v>
      </c>
      <c r="AY14" s="215" t="s">
        <v>14</v>
      </c>
      <c r="AZ14" s="215" t="s">
        <v>14</v>
      </c>
      <c r="BA14" s="215" t="s">
        <v>14</v>
      </c>
      <c r="BB14" s="215" t="s">
        <v>14</v>
      </c>
      <c r="BC14" s="215" t="s">
        <v>14</v>
      </c>
      <c r="BD14" s="215" t="s">
        <v>14</v>
      </c>
      <c r="BE14" s="215" t="s">
        <v>14</v>
      </c>
      <c r="BF14" s="215" t="s">
        <v>14</v>
      </c>
      <c r="BG14" s="215" t="s">
        <v>14</v>
      </c>
      <c r="BH14" s="215" t="s">
        <v>14</v>
      </c>
      <c r="BI14" s="215" t="s">
        <v>14</v>
      </c>
      <c r="BJ14" s="215" t="s">
        <v>14</v>
      </c>
      <c r="BK14" s="215" t="s">
        <v>14</v>
      </c>
      <c r="BL14" s="215" t="s">
        <v>14</v>
      </c>
      <c r="BM14" s="215" t="s">
        <v>14</v>
      </c>
      <c r="BN14" s="215" t="s">
        <v>14</v>
      </c>
      <c r="BO14" s="215" t="s">
        <v>14</v>
      </c>
      <c r="BP14" s="215" t="s">
        <v>14</v>
      </c>
      <c r="BQ14" s="215" t="s">
        <v>14</v>
      </c>
      <c r="BR14" s="215" t="s">
        <v>14</v>
      </c>
      <c r="BS14" s="215" t="s">
        <v>14</v>
      </c>
      <c r="BT14" s="215" t="s">
        <v>14</v>
      </c>
      <c r="BU14" s="215" t="s">
        <v>14</v>
      </c>
      <c r="BV14" s="215" t="s">
        <v>14</v>
      </c>
      <c r="BW14" s="215" t="s">
        <v>14</v>
      </c>
      <c r="BX14" s="215" t="s">
        <v>14</v>
      </c>
      <c r="BY14" s="215" t="s">
        <v>14</v>
      </c>
      <c r="BZ14" s="215" t="s">
        <v>14</v>
      </c>
      <c r="CA14" s="215" t="s">
        <v>14</v>
      </c>
      <c r="CB14" s="215" t="s">
        <v>14</v>
      </c>
      <c r="CC14" s="215" t="s">
        <v>14</v>
      </c>
      <c r="CD14" s="215" t="s">
        <v>14</v>
      </c>
      <c r="CE14" s="215" t="s">
        <v>14</v>
      </c>
      <c r="CF14" s="215" t="s">
        <v>14</v>
      </c>
      <c r="CG14" s="215" t="s">
        <v>14</v>
      </c>
      <c r="CH14" s="215" t="s">
        <v>14</v>
      </c>
      <c r="CI14" s="215" t="s">
        <v>14</v>
      </c>
      <c r="CJ14" s="215" t="s">
        <v>14</v>
      </c>
      <c r="CK14" s="215" t="s">
        <v>14</v>
      </c>
      <c r="CL14" s="215" t="s">
        <v>14</v>
      </c>
      <c r="CM14" s="215" t="s">
        <v>14</v>
      </c>
      <c r="CN14" s="215" t="s">
        <v>14</v>
      </c>
      <c r="CO14" s="215" t="s">
        <v>14</v>
      </c>
      <c r="CP14" s="215" t="s">
        <v>14</v>
      </c>
      <c r="CQ14" s="215" t="s">
        <v>14</v>
      </c>
      <c r="CR14" s="215" t="s">
        <v>14</v>
      </c>
      <c r="CS14" s="215" t="s">
        <v>14</v>
      </c>
      <c r="CT14" s="215" t="s">
        <v>14</v>
      </c>
      <c r="CU14" s="215" t="s">
        <v>14</v>
      </c>
      <c r="CV14" s="215" t="s">
        <v>14</v>
      </c>
      <c r="CW14" s="215" t="s">
        <v>14</v>
      </c>
      <c r="CX14" s="215" t="s">
        <v>14</v>
      </c>
      <c r="CY14" s="215" t="s">
        <v>14</v>
      </c>
      <c r="CZ14" s="215" t="s">
        <v>14</v>
      </c>
      <c r="DA14" s="215" t="s">
        <v>14</v>
      </c>
      <c r="DB14" s="215" t="s">
        <v>14</v>
      </c>
      <c r="DC14" s="215" t="s">
        <v>14</v>
      </c>
      <c r="DD14" s="215" t="s">
        <v>14</v>
      </c>
      <c r="DE14" s="215" t="s">
        <v>14</v>
      </c>
      <c r="DF14" s="215" t="s">
        <v>14</v>
      </c>
      <c r="DG14" s="215" t="s">
        <v>14</v>
      </c>
      <c r="DH14" s="215" t="s">
        <v>14</v>
      </c>
      <c r="DI14" s="215" t="s">
        <v>14</v>
      </c>
      <c r="DJ14" s="215" t="s">
        <v>14</v>
      </c>
      <c r="DK14" s="215" t="s">
        <v>14</v>
      </c>
      <c r="DL14" s="215" t="s">
        <v>14</v>
      </c>
      <c r="DM14" s="215" t="s">
        <v>14</v>
      </c>
      <c r="DN14" s="215" t="s">
        <v>14</v>
      </c>
      <c r="DO14" s="215" t="s">
        <v>14</v>
      </c>
      <c r="DP14" s="215" t="s">
        <v>14</v>
      </c>
      <c r="DQ14" s="215" t="s">
        <v>14</v>
      </c>
      <c r="DR14" s="215" t="s">
        <v>14</v>
      </c>
      <c r="DS14" s="215" t="s">
        <v>14</v>
      </c>
      <c r="DT14" s="215" t="s">
        <v>14</v>
      </c>
      <c r="DU14" s="215" t="s">
        <v>14</v>
      </c>
      <c r="DV14" s="215" t="s">
        <v>14</v>
      </c>
      <c r="DW14" s="215" t="s">
        <v>14</v>
      </c>
      <c r="DX14" s="215" t="s">
        <v>14</v>
      </c>
      <c r="DY14" s="215" t="s">
        <v>14</v>
      </c>
      <c r="DZ14" s="215" t="s">
        <v>14</v>
      </c>
      <c r="EA14" s="215" t="s">
        <v>14</v>
      </c>
      <c r="EB14" s="215" t="s">
        <v>14</v>
      </c>
      <c r="EC14" s="215" t="s">
        <v>14</v>
      </c>
      <c r="ED14" s="215" t="s">
        <v>14</v>
      </c>
      <c r="EE14" s="215" t="s">
        <v>14</v>
      </c>
      <c r="EF14" s="215" t="s">
        <v>14</v>
      </c>
      <c r="EG14" s="215" t="s">
        <v>14</v>
      </c>
      <c r="EH14" s="215" t="s">
        <v>14</v>
      </c>
      <c r="EI14" s="215" t="s">
        <v>14</v>
      </c>
      <c r="EJ14" s="215" t="s">
        <v>14</v>
      </c>
      <c r="EK14" s="215" t="s">
        <v>14</v>
      </c>
      <c r="EL14" s="215" t="s">
        <v>14</v>
      </c>
      <c r="EM14" s="215" t="s">
        <v>14</v>
      </c>
      <c r="EN14" s="215" t="s">
        <v>14</v>
      </c>
      <c r="EO14" s="215" t="s">
        <v>14</v>
      </c>
      <c r="EP14" s="215" t="s">
        <v>14</v>
      </c>
      <c r="EQ14" s="215" t="s">
        <v>14</v>
      </c>
      <c r="ER14" s="215" t="s">
        <v>14</v>
      </c>
      <c r="ES14" s="215" t="s">
        <v>14</v>
      </c>
      <c r="ET14" s="215" t="s">
        <v>14</v>
      </c>
      <c r="EU14" s="215" t="s">
        <v>14</v>
      </c>
      <c r="EV14" s="215" t="s">
        <v>14</v>
      </c>
      <c r="EW14" s="215" t="s">
        <v>14</v>
      </c>
      <c r="EX14" s="215" t="s">
        <v>14</v>
      </c>
      <c r="EY14" s="215" t="s">
        <v>14</v>
      </c>
      <c r="EZ14" s="215" t="s">
        <v>14</v>
      </c>
      <c r="FA14" s="215" t="s">
        <v>14</v>
      </c>
      <c r="FB14" s="215" t="s">
        <v>14</v>
      </c>
      <c r="FC14" s="215" t="s">
        <v>14</v>
      </c>
      <c r="FD14" s="215" t="s">
        <v>14</v>
      </c>
      <c r="FE14" s="215" t="s">
        <v>14</v>
      </c>
      <c r="FF14" s="215" t="s">
        <v>14</v>
      </c>
      <c r="FG14" s="215" t="s">
        <v>14</v>
      </c>
      <c r="FH14" s="215" t="s">
        <v>14</v>
      </c>
      <c r="FI14" s="215" t="s">
        <v>14</v>
      </c>
      <c r="FJ14" s="215" t="s">
        <v>14</v>
      </c>
      <c r="FK14" s="215" t="s">
        <v>14</v>
      </c>
      <c r="FL14" s="215" t="s">
        <v>14</v>
      </c>
      <c r="FM14" s="215" t="s">
        <v>14</v>
      </c>
      <c r="FN14" s="215" t="s">
        <v>14</v>
      </c>
      <c r="FO14" s="215" t="s">
        <v>14</v>
      </c>
      <c r="FP14" s="215" t="s">
        <v>14</v>
      </c>
      <c r="FQ14" s="215" t="s">
        <v>14</v>
      </c>
      <c r="FR14" s="215" t="s">
        <v>14</v>
      </c>
      <c r="FS14" s="215" t="s">
        <v>14</v>
      </c>
      <c r="FT14" s="215" t="s">
        <v>14</v>
      </c>
      <c r="FU14" s="215" t="s">
        <v>14</v>
      </c>
      <c r="FV14" s="215" t="s">
        <v>14</v>
      </c>
      <c r="FW14" s="215" t="s">
        <v>14</v>
      </c>
      <c r="FX14" s="215" t="s">
        <v>14</v>
      </c>
      <c r="FY14" s="215" t="s">
        <v>14</v>
      </c>
      <c r="FZ14" s="215" t="s">
        <v>14</v>
      </c>
      <c r="GA14" s="215" t="s">
        <v>14</v>
      </c>
      <c r="GB14" s="215" t="s">
        <v>14</v>
      </c>
      <c r="GC14" s="215" t="s">
        <v>14</v>
      </c>
      <c r="GD14" s="215" t="s">
        <v>14</v>
      </c>
      <c r="GE14" s="215" t="s">
        <v>14</v>
      </c>
      <c r="GF14" s="215" t="s">
        <v>14</v>
      </c>
      <c r="GG14" s="215" t="s">
        <v>14</v>
      </c>
      <c r="GH14" s="215" t="s">
        <v>14</v>
      </c>
      <c r="GI14" s="215" t="s">
        <v>14</v>
      </c>
      <c r="GJ14" s="215" t="s">
        <v>14</v>
      </c>
      <c r="GK14" s="215" t="s">
        <v>14</v>
      </c>
      <c r="GL14" s="215" t="s">
        <v>14</v>
      </c>
      <c r="GM14" s="215" t="s">
        <v>14</v>
      </c>
      <c r="GN14" s="215" t="s">
        <v>14</v>
      </c>
      <c r="GO14" s="215" t="s">
        <v>14</v>
      </c>
      <c r="GP14" s="215" t="s">
        <v>14</v>
      </c>
      <c r="GQ14" s="215" t="s">
        <v>14</v>
      </c>
      <c r="GR14" s="215" t="s">
        <v>14</v>
      </c>
      <c r="GS14" s="215" t="s">
        <v>14</v>
      </c>
      <c r="GT14" s="215" t="s">
        <v>14</v>
      </c>
      <c r="GU14" s="215" t="s">
        <v>14</v>
      </c>
      <c r="GV14" s="215" t="s">
        <v>14</v>
      </c>
      <c r="GW14" s="215" t="s">
        <v>14</v>
      </c>
      <c r="GX14" s="215" t="s">
        <v>14</v>
      </c>
      <c r="GY14" s="215" t="s">
        <v>14</v>
      </c>
      <c r="GZ14" s="215" t="s">
        <v>14</v>
      </c>
      <c r="HA14" s="215" t="s">
        <v>14</v>
      </c>
      <c r="HB14" s="215" t="s">
        <v>14</v>
      </c>
      <c r="HC14" s="215" t="s">
        <v>14</v>
      </c>
      <c r="HD14" s="215" t="s">
        <v>14</v>
      </c>
      <c r="HE14" s="215" t="s">
        <v>14</v>
      </c>
      <c r="HF14" s="215" t="s">
        <v>14</v>
      </c>
      <c r="HG14" s="215" t="s">
        <v>14</v>
      </c>
      <c r="HH14" s="215" t="s">
        <v>14</v>
      </c>
      <c r="HI14" s="215" t="s">
        <v>14</v>
      </c>
      <c r="HJ14" s="215" t="s">
        <v>14</v>
      </c>
      <c r="HK14" s="215" t="s">
        <v>14</v>
      </c>
      <c r="HL14" s="215" t="s">
        <v>14</v>
      </c>
      <c r="HM14" s="215" t="s">
        <v>14</v>
      </c>
      <c r="HN14" s="215" t="s">
        <v>14</v>
      </c>
      <c r="HO14" s="215" t="s">
        <v>14</v>
      </c>
      <c r="HP14" s="215" t="s">
        <v>14</v>
      </c>
      <c r="HQ14" s="215" t="s">
        <v>14</v>
      </c>
      <c r="HR14" s="215" t="s">
        <v>14</v>
      </c>
      <c r="HS14" s="215" t="s">
        <v>14</v>
      </c>
      <c r="HT14" s="215" t="s">
        <v>14</v>
      </c>
      <c r="HU14" s="215" t="s">
        <v>14</v>
      </c>
      <c r="HV14" s="215" t="s">
        <v>14</v>
      </c>
      <c r="HW14" s="215" t="s">
        <v>14</v>
      </c>
      <c r="HX14" s="215" t="s">
        <v>14</v>
      </c>
      <c r="HY14" s="215" t="s">
        <v>14</v>
      </c>
      <c r="HZ14" s="215" t="s">
        <v>14</v>
      </c>
      <c r="IA14" s="215" t="s">
        <v>14</v>
      </c>
      <c r="IB14" s="215" t="s">
        <v>14</v>
      </c>
      <c r="IC14" s="215" t="s">
        <v>14</v>
      </c>
      <c r="ID14" s="215" t="s">
        <v>14</v>
      </c>
      <c r="IE14" s="215" t="s">
        <v>14</v>
      </c>
      <c r="IF14" s="215" t="s">
        <v>14</v>
      </c>
      <c r="IG14" s="215" t="s">
        <v>14</v>
      </c>
      <c r="IH14" s="215" t="s">
        <v>14</v>
      </c>
      <c r="II14" s="215" t="s">
        <v>14</v>
      </c>
      <c r="IJ14" s="215" t="s">
        <v>14</v>
      </c>
      <c r="IK14" s="215" t="s">
        <v>14</v>
      </c>
      <c r="IL14" s="215" t="s">
        <v>14</v>
      </c>
      <c r="IM14" s="215" t="s">
        <v>14</v>
      </c>
      <c r="IN14" s="215" t="s">
        <v>14</v>
      </c>
      <c r="IO14" s="215" t="s">
        <v>14</v>
      </c>
      <c r="IP14" s="215" t="s">
        <v>14</v>
      </c>
      <c r="IQ14" s="215" t="s">
        <v>14</v>
      </c>
      <c r="IR14" s="215" t="s">
        <v>14</v>
      </c>
      <c r="IS14" s="215" t="s">
        <v>14</v>
      </c>
      <c r="IT14" s="215" t="s">
        <v>14</v>
      </c>
      <c r="IU14" s="215" t="s">
        <v>14</v>
      </c>
      <c r="IV14" s="215" t="s">
        <v>14</v>
      </c>
    </row>
    <row r="15" s="215" customFormat="1" ht="39.75" customHeight="1">
      <c r="A15" s="219" t="s">
        <v>15</v>
      </c>
    </row>
    <row r="16" s="215" customFormat="1" ht="39.75" customHeight="1">
      <c r="A16" s="219" t="s">
        <v>16</v>
      </c>
    </row>
    <row r="17" s="215" customFormat="1" ht="39.75" customHeight="1">
      <c r="A17" s="219" t="s">
        <v>17</v>
      </c>
    </row>
    <row r="18" s="215" customFormat="1" ht="39.75" customHeight="1">
      <c r="A18" s="219" t="s">
        <v>18</v>
      </c>
    </row>
    <row r="19" s="215" customFormat="1" ht="39.75" customHeight="1">
      <c r="A19" s="219" t="s">
        <v>19</v>
      </c>
    </row>
    <row r="20" s="215" customFormat="1" ht="39.75" customHeight="1">
      <c r="A20" s="219" t="s">
        <v>20</v>
      </c>
    </row>
    <row r="21" s="215" customFormat="1" ht="39.75" customHeight="1">
      <c r="A21" s="219" t="s">
        <v>21</v>
      </c>
    </row>
    <row r="22" s="215" customFormat="1" ht="39.75" customHeight="1">
      <c r="A22" s="219" t="s">
        <v>22</v>
      </c>
    </row>
    <row r="23" s="215" customFormat="1" ht="39.75" customHeight="1">
      <c r="A23" s="219" t="s">
        <v>23</v>
      </c>
    </row>
    <row r="24" s="215" customFormat="1" ht="39.75" customHeight="1">
      <c r="A24" s="219" t="s">
        <v>24</v>
      </c>
    </row>
    <row r="25" s="215" customFormat="1" ht="39.75" customHeight="1">
      <c r="A25" s="219" t="s">
        <v>25</v>
      </c>
    </row>
    <row r="26" s="215" customFormat="1" ht="39.75" customHeight="1">
      <c r="A26" s="219" t="s">
        <v>26</v>
      </c>
    </row>
    <row r="27" s="215" customFormat="1" ht="39.75" customHeight="1">
      <c r="A27" s="219" t="s">
        <v>27</v>
      </c>
    </row>
    <row r="28" s="215" customFormat="1" ht="39.75" customHeight="1">
      <c r="A28" s="219" t="s">
        <v>28</v>
      </c>
    </row>
    <row r="29" s="215" customFormat="1" ht="39.75" customHeight="1">
      <c r="A29" s="219" t="s">
        <v>29</v>
      </c>
    </row>
    <row r="30" s="216" customFormat="1" ht="39.75" customHeight="1">
      <c r="A30" s="219" t="s">
        <v>30</v>
      </c>
    </row>
    <row r="31" s="215" customFormat="1" ht="39.75" customHeight="1">
      <c r="A31" s="219" t="s">
        <v>31</v>
      </c>
    </row>
    <row r="32" s="215" customFormat="1" ht="39.75" customHeight="1">
      <c r="A32" s="219" t="s">
        <v>32</v>
      </c>
    </row>
    <row r="33" s="215" customFormat="1" ht="39.75" customHeight="1">
      <c r="A33" s="219" t="s">
        <v>33</v>
      </c>
    </row>
    <row r="34" s="215" customFormat="1" ht="39.75" customHeight="1">
      <c r="A34" s="219" t="s">
        <v>34</v>
      </c>
    </row>
  </sheetData>
  <sheetProtection/>
  <printOptions/>
  <pageMargins left="0.59" right="0.59" top="0.7900000000000001" bottom="0.7900000000000001"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dimension ref="A1:E17"/>
  <sheetViews>
    <sheetView showZeros="0" zoomScaleSheetLayoutView="100" workbookViewId="0" topLeftCell="A1">
      <selection activeCell="C17" sqref="C17"/>
    </sheetView>
  </sheetViews>
  <sheetFormatPr defaultColWidth="9.00390625" defaultRowHeight="14.25"/>
  <cols>
    <col min="1" max="1" width="10.625" style="36" customWidth="1"/>
    <col min="2" max="2" width="40.625" style="36" customWidth="1"/>
    <col min="3" max="4" width="10.625" style="152" customWidth="1"/>
    <col min="5" max="5" width="10.625" style="153" customWidth="1"/>
    <col min="6" max="248" width="9.00390625" style="36" customWidth="1"/>
  </cols>
  <sheetData>
    <row r="1" ht="15.75" customHeight="1">
      <c r="A1" s="20" t="s">
        <v>662</v>
      </c>
    </row>
    <row r="2" spans="1:5" ht="45" customHeight="1">
      <c r="A2" s="154" t="s">
        <v>663</v>
      </c>
      <c r="B2" s="154"/>
      <c r="C2" s="154"/>
      <c r="D2" s="154"/>
      <c r="E2" s="155"/>
    </row>
    <row r="3" spans="1:5" ht="15.75" customHeight="1">
      <c r="A3" s="10" t="s">
        <v>37</v>
      </c>
      <c r="B3" s="10"/>
      <c r="C3" s="11"/>
      <c r="D3" s="11"/>
      <c r="E3" s="102"/>
    </row>
    <row r="4" spans="1:5" ht="24.75" customHeight="1">
      <c r="A4" s="156" t="s">
        <v>664</v>
      </c>
      <c r="B4" s="157"/>
      <c r="C4" s="16" t="s">
        <v>638</v>
      </c>
      <c r="D4" s="156" t="s">
        <v>40</v>
      </c>
      <c r="E4" s="26"/>
    </row>
    <row r="5" spans="1:5" ht="24.75" customHeight="1">
      <c r="A5" s="41" t="s">
        <v>639</v>
      </c>
      <c r="B5" s="41" t="s">
        <v>74</v>
      </c>
      <c r="C5" s="16"/>
      <c r="D5" s="41" t="s">
        <v>44</v>
      </c>
      <c r="E5" s="26" t="s">
        <v>45</v>
      </c>
    </row>
    <row r="6" spans="1:5" ht="24.75" customHeight="1">
      <c r="A6" s="50">
        <v>10210</v>
      </c>
      <c r="B6" s="158" t="s">
        <v>665</v>
      </c>
      <c r="C6" s="16">
        <v>11274</v>
      </c>
      <c r="D6" s="16">
        <v>11056</v>
      </c>
      <c r="E6" s="145">
        <f>IF(C6=0,"",D6/C6*100)</f>
        <v>98.06634734788008</v>
      </c>
    </row>
    <row r="7" spans="1:5" ht="24.75" customHeight="1">
      <c r="A7" s="50"/>
      <c r="B7" s="159"/>
      <c r="C7" s="16"/>
      <c r="D7" s="16"/>
      <c r="E7" s="145">
        <f>IF(C7=0,"",D7/C7*100)</f>
      </c>
    </row>
    <row r="8" spans="1:5" ht="24.75" customHeight="1">
      <c r="A8" s="50"/>
      <c r="B8" s="161"/>
      <c r="C8" s="16"/>
      <c r="D8" s="16"/>
      <c r="E8" s="145">
        <f>IF(C8=0,"",D8/C8*100)</f>
      </c>
    </row>
    <row r="9" spans="1:5" ht="24.75" customHeight="1">
      <c r="A9" s="50"/>
      <c r="B9" s="162" t="s">
        <v>666</v>
      </c>
      <c r="C9" s="16">
        <f>SUM(C6:C8)</f>
        <v>11274</v>
      </c>
      <c r="D9" s="16">
        <f>SUM(D6:D8)</f>
        <v>11056</v>
      </c>
      <c r="E9" s="145">
        <f>IF(C9=0,"",D9/C9*100)</f>
        <v>98.06634734788008</v>
      </c>
    </row>
    <row r="10" spans="1:5" ht="24.75" customHeight="1">
      <c r="A10" s="163" t="s">
        <v>667</v>
      </c>
      <c r="B10" s="164"/>
      <c r="C10" s="16" t="s">
        <v>638</v>
      </c>
      <c r="D10" s="165" t="s">
        <v>40</v>
      </c>
      <c r="E10" s="166"/>
    </row>
    <row r="11" spans="1:5" ht="24.75" customHeight="1">
      <c r="A11" s="41" t="s">
        <v>639</v>
      </c>
      <c r="B11" s="41" t="s">
        <v>74</v>
      </c>
      <c r="C11" s="167"/>
      <c r="D11" s="41" t="s">
        <v>44</v>
      </c>
      <c r="E11" s="26" t="s">
        <v>45</v>
      </c>
    </row>
    <row r="12" spans="1:5" ht="24.75" customHeight="1">
      <c r="A12" s="50">
        <v>20910</v>
      </c>
      <c r="B12" s="44" t="s">
        <v>668</v>
      </c>
      <c r="C12" s="16">
        <v>10500</v>
      </c>
      <c r="D12" s="16">
        <v>10487</v>
      </c>
      <c r="E12" s="145">
        <f>IF(C12=0,"",D12/C12*100)</f>
        <v>99.87619047619047</v>
      </c>
    </row>
    <row r="13" spans="1:5" ht="24.75" customHeight="1">
      <c r="A13" s="50"/>
      <c r="B13" s="168"/>
      <c r="C13" s="16"/>
      <c r="D13" s="16"/>
      <c r="E13" s="145">
        <f>IF(C13=0,"",D13/C13*100)</f>
      </c>
    </row>
    <row r="14" spans="1:5" ht="24.75" customHeight="1">
      <c r="A14" s="52"/>
      <c r="B14" s="52"/>
      <c r="C14" s="16"/>
      <c r="D14" s="16"/>
      <c r="E14" s="145">
        <f>IF(C14=0,"",D14/C14*100)</f>
      </c>
    </row>
    <row r="15" spans="1:5" ht="24.75" customHeight="1">
      <c r="A15" s="169"/>
      <c r="B15" s="170" t="s">
        <v>666</v>
      </c>
      <c r="C15" s="16">
        <f>SUM(C12:C14)</f>
        <v>10500</v>
      </c>
      <c r="D15" s="16">
        <f>SUM(D12:D14)</f>
        <v>10487</v>
      </c>
      <c r="E15" s="145">
        <f>IF(C15=0,"",D15/C15*100)</f>
        <v>99.87619047619047</v>
      </c>
    </row>
    <row r="16" spans="1:5" ht="49.5" customHeight="1">
      <c r="A16" s="169"/>
      <c r="B16" s="171"/>
      <c r="C16" s="42" t="s">
        <v>669</v>
      </c>
      <c r="D16" s="42" t="s">
        <v>670</v>
      </c>
      <c r="E16" s="116" t="s">
        <v>671</v>
      </c>
    </row>
    <row r="17" spans="1:5" ht="24.75" customHeight="1">
      <c r="A17" s="52"/>
      <c r="B17" s="44" t="s">
        <v>672</v>
      </c>
      <c r="C17" s="16">
        <f>D6-D12</f>
        <v>569</v>
      </c>
      <c r="D17" s="16">
        <v>10071</v>
      </c>
      <c r="E17" s="16">
        <f>C17+D17</f>
        <v>10640</v>
      </c>
    </row>
  </sheetData>
  <sheetProtection/>
  <mergeCells count="8">
    <mergeCell ref="A2:E2"/>
    <mergeCell ref="A3:E3"/>
    <mergeCell ref="A4:B4"/>
    <mergeCell ref="D4:E4"/>
    <mergeCell ref="A10:B10"/>
    <mergeCell ref="D10:E10"/>
    <mergeCell ref="C4:C5"/>
    <mergeCell ref="C10:C11"/>
  </mergeCells>
  <printOptions/>
  <pageMargins left="0.59" right="0.59" top="0.7900000000000001" bottom="0.790000000000000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7"/>
  <sheetViews>
    <sheetView showZeros="0" zoomScaleSheetLayoutView="100" workbookViewId="0" topLeftCell="A1">
      <selection activeCell="C10" sqref="C10:C11"/>
    </sheetView>
  </sheetViews>
  <sheetFormatPr defaultColWidth="9.00390625" defaultRowHeight="14.25"/>
  <cols>
    <col min="1" max="1" width="10.625" style="36" customWidth="1"/>
    <col min="2" max="2" width="40.625" style="36" customWidth="1"/>
    <col min="3" max="4" width="10.625" style="152" customWidth="1"/>
    <col min="5" max="5" width="10.625" style="153" customWidth="1"/>
    <col min="6" max="6" width="9.00390625" style="36" customWidth="1"/>
  </cols>
  <sheetData>
    <row r="1" ht="15.75" customHeight="1">
      <c r="A1" s="20" t="s">
        <v>673</v>
      </c>
    </row>
    <row r="2" spans="1:5" s="36" customFormat="1" ht="45" customHeight="1">
      <c r="A2" s="154" t="s">
        <v>674</v>
      </c>
      <c r="B2" s="154"/>
      <c r="C2" s="154"/>
      <c r="D2" s="154"/>
      <c r="E2" s="155"/>
    </row>
    <row r="3" spans="1:5" s="36" customFormat="1" ht="15.75" customHeight="1">
      <c r="A3" s="10" t="s">
        <v>37</v>
      </c>
      <c r="B3" s="10"/>
      <c r="C3" s="11"/>
      <c r="D3" s="11"/>
      <c r="E3" s="102"/>
    </row>
    <row r="4" spans="1:5" s="36" customFormat="1" ht="24.75" customHeight="1">
      <c r="A4" s="156" t="s">
        <v>664</v>
      </c>
      <c r="B4" s="157"/>
      <c r="C4" s="16" t="s">
        <v>638</v>
      </c>
      <c r="D4" s="156" t="s">
        <v>40</v>
      </c>
      <c r="E4" s="26"/>
    </row>
    <row r="5" spans="1:5" s="36" customFormat="1" ht="24.75" customHeight="1">
      <c r="A5" s="41" t="s">
        <v>639</v>
      </c>
      <c r="B5" s="41" t="s">
        <v>74</v>
      </c>
      <c r="C5" s="16"/>
      <c r="D5" s="41" t="s">
        <v>44</v>
      </c>
      <c r="E5" s="26" t="s">
        <v>45</v>
      </c>
    </row>
    <row r="6" spans="1:5" s="36" customFormat="1" ht="24.75" customHeight="1">
      <c r="A6" s="50">
        <v>10210</v>
      </c>
      <c r="B6" s="158" t="s">
        <v>665</v>
      </c>
      <c r="C6" s="16">
        <v>11274</v>
      </c>
      <c r="D6" s="16">
        <v>11056</v>
      </c>
      <c r="E6" s="145">
        <f aca="true" t="shared" si="0" ref="E6:E9">IF(C6=0,"",D6/C6*100)</f>
        <v>98.06634734788008</v>
      </c>
    </row>
    <row r="7" spans="1:5" s="36" customFormat="1" ht="24.75" customHeight="1">
      <c r="A7" s="50"/>
      <c r="B7" s="159"/>
      <c r="C7" s="16"/>
      <c r="D7" s="16"/>
      <c r="E7" s="160">
        <f t="shared" si="0"/>
      </c>
    </row>
    <row r="8" spans="1:5" s="36" customFormat="1" ht="24.75" customHeight="1">
      <c r="A8" s="50"/>
      <c r="B8" s="161"/>
      <c r="C8" s="16"/>
      <c r="D8" s="16"/>
      <c r="E8" s="160">
        <f t="shared" si="0"/>
      </c>
    </row>
    <row r="9" spans="1:5" s="36" customFormat="1" ht="24.75" customHeight="1">
      <c r="A9" s="50"/>
      <c r="B9" s="162" t="s">
        <v>666</v>
      </c>
      <c r="C9" s="16">
        <f>SUM(C6:C8)</f>
        <v>11274</v>
      </c>
      <c r="D9" s="16">
        <f>SUM(D6:D8)</f>
        <v>11056</v>
      </c>
      <c r="E9" s="145">
        <f t="shared" si="0"/>
        <v>98.06634734788008</v>
      </c>
    </row>
    <row r="10" spans="1:6" s="3" customFormat="1" ht="24.75" customHeight="1">
      <c r="A10" s="163" t="s">
        <v>667</v>
      </c>
      <c r="B10" s="164"/>
      <c r="C10" s="16" t="s">
        <v>638</v>
      </c>
      <c r="D10" s="165" t="s">
        <v>40</v>
      </c>
      <c r="E10" s="166"/>
      <c r="F10" s="36"/>
    </row>
    <row r="11" spans="1:6" s="3" customFormat="1" ht="24.75" customHeight="1">
      <c r="A11" s="41" t="s">
        <v>639</v>
      </c>
      <c r="B11" s="41" t="s">
        <v>74</v>
      </c>
      <c r="C11" s="167"/>
      <c r="D11" s="41" t="s">
        <v>44</v>
      </c>
      <c r="E11" s="26" t="s">
        <v>45</v>
      </c>
      <c r="F11" s="36"/>
    </row>
    <row r="12" spans="1:6" s="3" customFormat="1" ht="24.75" customHeight="1">
      <c r="A12" s="50">
        <v>20910</v>
      </c>
      <c r="B12" s="44" t="s">
        <v>668</v>
      </c>
      <c r="C12" s="16">
        <v>10500</v>
      </c>
      <c r="D12" s="16">
        <v>10487</v>
      </c>
      <c r="E12" s="145">
        <f aca="true" t="shared" si="1" ref="E12:E15">IF(C12=0,"",D12/C12*100)</f>
        <v>99.87619047619047</v>
      </c>
      <c r="F12" s="36"/>
    </row>
    <row r="13" spans="1:6" s="3" customFormat="1" ht="24.75" customHeight="1">
      <c r="A13" s="50"/>
      <c r="B13" s="168"/>
      <c r="C13" s="16"/>
      <c r="D13" s="16"/>
      <c r="E13" s="160">
        <f t="shared" si="1"/>
      </c>
      <c r="F13" s="36"/>
    </row>
    <row r="14" spans="1:6" s="3" customFormat="1" ht="24.75" customHeight="1">
      <c r="A14" s="52"/>
      <c r="B14" s="52"/>
      <c r="C14" s="16"/>
      <c r="D14" s="16"/>
      <c r="E14" s="160">
        <f t="shared" si="1"/>
      </c>
      <c r="F14" s="36"/>
    </row>
    <row r="15" spans="1:6" s="3" customFormat="1" ht="24.75" customHeight="1">
      <c r="A15" s="169"/>
      <c r="B15" s="170" t="s">
        <v>666</v>
      </c>
      <c r="C15" s="16">
        <f>SUM(C12:C14)</f>
        <v>10500</v>
      </c>
      <c r="D15" s="16">
        <f>SUM(D12:D14)</f>
        <v>10487</v>
      </c>
      <c r="E15" s="145">
        <f t="shared" si="1"/>
        <v>99.87619047619047</v>
      </c>
      <c r="F15" s="36"/>
    </row>
    <row r="16" spans="1:5" ht="49.5" customHeight="1">
      <c r="A16" s="169"/>
      <c r="B16" s="171"/>
      <c r="C16" s="42" t="s">
        <v>669</v>
      </c>
      <c r="D16" s="42" t="s">
        <v>670</v>
      </c>
      <c r="E16" s="116" t="s">
        <v>671</v>
      </c>
    </row>
    <row r="17" spans="1:5" ht="24.75" customHeight="1">
      <c r="A17" s="52"/>
      <c r="B17" s="44" t="s">
        <v>672</v>
      </c>
      <c r="C17" s="16">
        <f>D6-D12</f>
        <v>569</v>
      </c>
      <c r="D17" s="16">
        <v>10071</v>
      </c>
      <c r="E17" s="16">
        <f>C17+D17</f>
        <v>10640</v>
      </c>
    </row>
  </sheetData>
  <sheetProtection/>
  <mergeCells count="8">
    <mergeCell ref="A2:E2"/>
    <mergeCell ref="A3:E3"/>
    <mergeCell ref="A4:B4"/>
    <mergeCell ref="D4:E4"/>
    <mergeCell ref="A10:B10"/>
    <mergeCell ref="D10:E10"/>
    <mergeCell ref="C4:C5"/>
    <mergeCell ref="C10:C11"/>
  </mergeCells>
  <printOptions/>
  <pageMargins left="0.59" right="0.59" top="0.7900000000000001" bottom="0.7900000000000001"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64"/>
  <sheetViews>
    <sheetView showZeros="0" zoomScaleSheetLayoutView="100" workbookViewId="0" topLeftCell="A1">
      <selection activeCell="D6" sqref="D6:D64"/>
    </sheetView>
  </sheetViews>
  <sheetFormatPr defaultColWidth="9.00390625" defaultRowHeight="31.5" customHeight="1"/>
  <cols>
    <col min="1" max="1" width="35.625" style="3" customWidth="1"/>
    <col min="2" max="4" width="15.625" style="4" customWidth="1"/>
    <col min="5" max="5" width="9.00390625" style="1" customWidth="1"/>
  </cols>
  <sheetData>
    <row r="1" spans="1:5" ht="15.75" customHeight="1">
      <c r="A1" s="5" t="s">
        <v>675</v>
      </c>
      <c r="B1" s="6"/>
      <c r="C1" s="6"/>
      <c r="D1" s="6"/>
      <c r="E1" s="7"/>
    </row>
    <row r="2" spans="1:5" s="1" customFormat="1" ht="45" customHeight="1">
      <c r="A2" s="8" t="s">
        <v>676</v>
      </c>
      <c r="B2" s="8"/>
      <c r="C2" s="8"/>
      <c r="D2" s="8"/>
      <c r="E2" s="9"/>
    </row>
    <row r="3" spans="1:4" s="2" customFormat="1" ht="15.75" customHeight="1">
      <c r="A3" s="10" t="s">
        <v>37</v>
      </c>
      <c r="B3" s="11"/>
      <c r="C3" s="11"/>
      <c r="D3" s="11"/>
    </row>
    <row r="4" spans="1:4" s="1" customFormat="1" ht="24.75" customHeight="1">
      <c r="A4" s="12" t="s">
        <v>74</v>
      </c>
      <c r="B4" s="142" t="s">
        <v>677</v>
      </c>
      <c r="C4" s="14" t="s">
        <v>40</v>
      </c>
      <c r="D4" s="14"/>
    </row>
    <row r="5" spans="1:4" s="1" customFormat="1" ht="24.75" customHeight="1">
      <c r="A5" s="12"/>
      <c r="B5" s="143"/>
      <c r="C5" s="41" t="s">
        <v>44</v>
      </c>
      <c r="D5" s="26" t="s">
        <v>45</v>
      </c>
    </row>
    <row r="6" spans="1:4" s="1" customFormat="1" ht="24.75" customHeight="1">
      <c r="A6" s="144" t="s">
        <v>77</v>
      </c>
      <c r="B6" s="16">
        <f>SUM(B7,B12,B23,B29,B35,B39,B42,B46,B48,B54,B56,B60,B62)</f>
        <v>377828</v>
      </c>
      <c r="C6" s="16">
        <f>SUM(C7,C12,C23,C29,C35,C39,C42,C46,C48,C54,C56,C60,C62)</f>
        <v>377815</v>
      </c>
      <c r="D6" s="145">
        <f>IF(B6=0,"",C6/B6*100)</f>
        <v>99.99655928094265</v>
      </c>
    </row>
    <row r="7" spans="1:4" s="1" customFormat="1" ht="24.75" customHeight="1">
      <c r="A7" s="146" t="s">
        <v>678</v>
      </c>
      <c r="B7" s="16">
        <f>SUM(B8:B11)</f>
        <v>37084</v>
      </c>
      <c r="C7" s="16">
        <f>SUM(C8:C11)</f>
        <v>34107</v>
      </c>
      <c r="D7" s="145">
        <f aca="true" t="shared" si="0" ref="D7:D38">IF(B7=0,"",C7/B7*100)</f>
        <v>91.97227915003775</v>
      </c>
    </row>
    <row r="8" spans="1:4" s="1" customFormat="1" ht="24.75" customHeight="1">
      <c r="A8" s="147" t="s">
        <v>679</v>
      </c>
      <c r="B8" s="16">
        <v>24063</v>
      </c>
      <c r="C8" s="16">
        <v>21875</v>
      </c>
      <c r="D8" s="145">
        <f t="shared" si="0"/>
        <v>90.90720192827162</v>
      </c>
    </row>
    <row r="9" spans="1:4" s="1" customFormat="1" ht="24.75" customHeight="1">
      <c r="A9" s="147" t="s">
        <v>680</v>
      </c>
      <c r="B9" s="16">
        <v>6622</v>
      </c>
      <c r="C9" s="16">
        <v>6134</v>
      </c>
      <c r="D9" s="145">
        <f t="shared" si="0"/>
        <v>92.63062518876472</v>
      </c>
    </row>
    <row r="10" spans="1:4" s="1" customFormat="1" ht="24.75" customHeight="1">
      <c r="A10" s="147" t="s">
        <v>504</v>
      </c>
      <c r="B10" s="16">
        <v>2304</v>
      </c>
      <c r="C10" s="16">
        <v>2575</v>
      </c>
      <c r="D10" s="145">
        <f t="shared" si="0"/>
        <v>111.76215277777777</v>
      </c>
    </row>
    <row r="11" spans="1:4" s="1" customFormat="1" ht="24.75" customHeight="1">
      <c r="A11" s="147" t="s">
        <v>681</v>
      </c>
      <c r="B11" s="16">
        <v>4095</v>
      </c>
      <c r="C11" s="16">
        <v>3523</v>
      </c>
      <c r="D11" s="145">
        <f t="shared" si="0"/>
        <v>86.03174603174604</v>
      </c>
    </row>
    <row r="12" spans="1:4" s="1" customFormat="1" ht="24.75" customHeight="1">
      <c r="A12" s="146" t="s">
        <v>682</v>
      </c>
      <c r="B12" s="16">
        <f>SUM(B13:B22)</f>
        <v>73765</v>
      </c>
      <c r="C12" s="16">
        <f>SUM(C13:C22)</f>
        <v>53160</v>
      </c>
      <c r="D12" s="145">
        <f t="shared" si="0"/>
        <v>72.06669829865112</v>
      </c>
    </row>
    <row r="13" spans="1:4" s="1" customFormat="1" ht="24.75" customHeight="1">
      <c r="A13" s="147" t="s">
        <v>683</v>
      </c>
      <c r="B13" s="16">
        <v>4013</v>
      </c>
      <c r="C13" s="16">
        <v>3123</v>
      </c>
      <c r="D13" s="145">
        <f t="shared" si="0"/>
        <v>77.82207824570146</v>
      </c>
    </row>
    <row r="14" spans="1:4" ht="24.75" customHeight="1">
      <c r="A14" s="147" t="s">
        <v>684</v>
      </c>
      <c r="B14" s="16">
        <v>78</v>
      </c>
      <c r="C14" s="16">
        <v>66</v>
      </c>
      <c r="D14" s="145">
        <f t="shared" si="0"/>
        <v>84.61538461538461</v>
      </c>
    </row>
    <row r="15" spans="1:4" ht="24.75" customHeight="1">
      <c r="A15" s="147" t="s">
        <v>685</v>
      </c>
      <c r="B15" s="16">
        <v>55</v>
      </c>
      <c r="C15" s="16">
        <v>34</v>
      </c>
      <c r="D15" s="145">
        <f t="shared" si="0"/>
        <v>61.81818181818181</v>
      </c>
    </row>
    <row r="16" spans="1:4" ht="24.75" customHeight="1">
      <c r="A16" s="147" t="s">
        <v>686</v>
      </c>
      <c r="B16" s="16">
        <v>111</v>
      </c>
      <c r="C16" s="16">
        <v>8</v>
      </c>
      <c r="D16" s="145">
        <f t="shared" si="0"/>
        <v>7.207207207207207</v>
      </c>
    </row>
    <row r="17" spans="1:4" ht="24.75" customHeight="1">
      <c r="A17" s="147" t="s">
        <v>687</v>
      </c>
      <c r="B17" s="16">
        <v>25329</v>
      </c>
      <c r="C17" s="16">
        <v>16115</v>
      </c>
      <c r="D17" s="145">
        <f t="shared" si="0"/>
        <v>63.62272493979233</v>
      </c>
    </row>
    <row r="18" spans="1:4" ht="24.75" customHeight="1">
      <c r="A18" s="147" t="s">
        <v>688</v>
      </c>
      <c r="B18" s="16">
        <v>71</v>
      </c>
      <c r="C18" s="16">
        <v>13</v>
      </c>
      <c r="D18" s="145">
        <f t="shared" si="0"/>
        <v>18.30985915492958</v>
      </c>
    </row>
    <row r="19" spans="1:4" ht="24.75" customHeight="1">
      <c r="A19" s="147" t="s">
        <v>689</v>
      </c>
      <c r="B19" s="16">
        <v>81</v>
      </c>
      <c r="C19" s="16">
        <v>4</v>
      </c>
      <c r="D19" s="145">
        <f t="shared" si="0"/>
        <v>4.938271604938271</v>
      </c>
    </row>
    <row r="20" spans="1:4" ht="24.75" customHeight="1">
      <c r="A20" s="147" t="s">
        <v>690</v>
      </c>
      <c r="B20" s="16">
        <v>344</v>
      </c>
      <c r="C20" s="16">
        <v>238</v>
      </c>
      <c r="D20" s="145">
        <f t="shared" si="0"/>
        <v>69.18604651162791</v>
      </c>
    </row>
    <row r="21" spans="1:4" ht="24.75" customHeight="1">
      <c r="A21" s="147" t="s">
        <v>691</v>
      </c>
      <c r="B21" s="16">
        <v>455</v>
      </c>
      <c r="C21" s="16">
        <v>373</v>
      </c>
      <c r="D21" s="145">
        <f t="shared" si="0"/>
        <v>81.97802197802197</v>
      </c>
    </row>
    <row r="22" spans="1:4" ht="24.75" customHeight="1">
      <c r="A22" s="147" t="s">
        <v>692</v>
      </c>
      <c r="B22" s="16">
        <v>43228</v>
      </c>
      <c r="C22" s="16">
        <v>33186</v>
      </c>
      <c r="D22" s="145">
        <f t="shared" si="0"/>
        <v>76.76968631442584</v>
      </c>
    </row>
    <row r="23" spans="1:4" ht="24.75" customHeight="1">
      <c r="A23" s="146" t="s">
        <v>693</v>
      </c>
      <c r="B23" s="16">
        <f>SUM(B24:B28)</f>
        <v>10740</v>
      </c>
      <c r="C23" s="16">
        <f>SUM(C24:C28)</f>
        <v>2608</v>
      </c>
      <c r="D23" s="145">
        <f t="shared" si="0"/>
        <v>24.283054003724395</v>
      </c>
    </row>
    <row r="24" spans="1:4" ht="24.75" customHeight="1">
      <c r="A24" s="147" t="s">
        <v>694</v>
      </c>
      <c r="B24" s="16">
        <v>4350</v>
      </c>
      <c r="C24" s="16">
        <v>272</v>
      </c>
      <c r="D24" s="145">
        <f t="shared" si="0"/>
        <v>6.25287356321839</v>
      </c>
    </row>
    <row r="25" spans="1:4" ht="24.75" customHeight="1">
      <c r="A25" s="147" t="s">
        <v>695</v>
      </c>
      <c r="B25" s="16">
        <v>325</v>
      </c>
      <c r="C25" s="16">
        <v>263</v>
      </c>
      <c r="D25" s="145">
        <f t="shared" si="0"/>
        <v>80.92307692307692</v>
      </c>
    </row>
    <row r="26" spans="1:4" ht="24.75" customHeight="1">
      <c r="A26" s="147" t="s">
        <v>696</v>
      </c>
      <c r="B26" s="16">
        <v>1680</v>
      </c>
      <c r="C26" s="16">
        <v>203</v>
      </c>
      <c r="D26" s="145">
        <f t="shared" si="0"/>
        <v>12.083333333333334</v>
      </c>
    </row>
    <row r="27" spans="1:4" ht="24.75" customHeight="1">
      <c r="A27" s="147" t="s">
        <v>697</v>
      </c>
      <c r="B27" s="16">
        <v>923</v>
      </c>
      <c r="C27" s="16">
        <v>1341</v>
      </c>
      <c r="D27" s="145">
        <f t="shared" si="0"/>
        <v>145.28710725893825</v>
      </c>
    </row>
    <row r="28" spans="1:4" ht="24.75" customHeight="1">
      <c r="A28" s="147" t="s">
        <v>698</v>
      </c>
      <c r="B28" s="16">
        <v>3462</v>
      </c>
      <c r="C28" s="16">
        <v>529</v>
      </c>
      <c r="D28" s="145">
        <f t="shared" si="0"/>
        <v>15.280184864240324</v>
      </c>
    </row>
    <row r="29" spans="1:4" ht="24.75" customHeight="1">
      <c r="A29" s="146" t="s">
        <v>699</v>
      </c>
      <c r="B29" s="16">
        <f>SUM(B30:B34)</f>
        <v>883</v>
      </c>
      <c r="C29" s="16">
        <f>SUM(C30:C34)</f>
        <v>35986</v>
      </c>
      <c r="D29" s="145">
        <f t="shared" si="0"/>
        <v>4075.4246885617213</v>
      </c>
    </row>
    <row r="30" spans="1:4" ht="24.75" customHeight="1">
      <c r="A30" s="147" t="s">
        <v>700</v>
      </c>
      <c r="B30" s="16">
        <v>700</v>
      </c>
      <c r="C30" s="16">
        <v>2873</v>
      </c>
      <c r="D30" s="145">
        <f t="shared" si="0"/>
        <v>410.4285714285714</v>
      </c>
    </row>
    <row r="31" spans="1:4" ht="24.75" customHeight="1">
      <c r="A31" s="147" t="s">
        <v>694</v>
      </c>
      <c r="B31" s="16">
        <v>40</v>
      </c>
      <c r="C31" s="16">
        <v>26400</v>
      </c>
      <c r="D31" s="145">
        <f t="shared" si="0"/>
        <v>66000</v>
      </c>
    </row>
    <row r="32" spans="1:4" ht="24.75" customHeight="1">
      <c r="A32" s="147" t="s">
        <v>695</v>
      </c>
      <c r="B32" s="16">
        <v>71</v>
      </c>
      <c r="C32" s="16">
        <v>51</v>
      </c>
      <c r="D32" s="145">
        <f t="shared" si="0"/>
        <v>71.83098591549296</v>
      </c>
    </row>
    <row r="33" spans="1:4" ht="24.75" customHeight="1">
      <c r="A33" s="147" t="s">
        <v>697</v>
      </c>
      <c r="B33" s="16">
        <v>72</v>
      </c>
      <c r="C33" s="16"/>
      <c r="D33" s="145">
        <f t="shared" si="0"/>
        <v>0</v>
      </c>
    </row>
    <row r="34" spans="1:4" ht="24.75" customHeight="1">
      <c r="A34" s="147" t="s">
        <v>698</v>
      </c>
      <c r="B34" s="16"/>
      <c r="C34" s="16">
        <v>6662</v>
      </c>
      <c r="D34" s="145">
        <f t="shared" si="0"/>
      </c>
    </row>
    <row r="35" spans="1:4" ht="24.75" customHeight="1">
      <c r="A35" s="146" t="s">
        <v>701</v>
      </c>
      <c r="B35" s="16">
        <f>SUM(B36:B38)</f>
        <v>106283</v>
      </c>
      <c r="C35" s="16">
        <f>SUM(C36:C38)</f>
        <v>103573</v>
      </c>
      <c r="D35" s="145">
        <f t="shared" si="0"/>
        <v>97.45020370143861</v>
      </c>
    </row>
    <row r="36" spans="1:4" ht="24.75" customHeight="1">
      <c r="A36" s="147" t="s">
        <v>702</v>
      </c>
      <c r="B36" s="16">
        <v>75902</v>
      </c>
      <c r="C36" s="16">
        <v>73289</v>
      </c>
      <c r="D36" s="145">
        <f t="shared" si="0"/>
        <v>96.55740296698374</v>
      </c>
    </row>
    <row r="37" spans="1:4" ht="24.75" customHeight="1">
      <c r="A37" s="147" t="s">
        <v>703</v>
      </c>
      <c r="B37" s="16">
        <v>30381</v>
      </c>
      <c r="C37" s="16">
        <v>30272</v>
      </c>
      <c r="D37" s="145">
        <f t="shared" si="0"/>
        <v>99.64122313287909</v>
      </c>
    </row>
    <row r="38" spans="1:4" ht="24.75" customHeight="1">
      <c r="A38" s="147" t="s">
        <v>704</v>
      </c>
      <c r="B38" s="16"/>
      <c r="C38" s="16">
        <v>12</v>
      </c>
      <c r="D38" s="145">
        <f t="shared" si="0"/>
      </c>
    </row>
    <row r="39" spans="1:4" ht="24.75" customHeight="1">
      <c r="A39" s="146" t="s">
        <v>705</v>
      </c>
      <c r="B39" s="16">
        <f>SUM(B40:B41)</f>
        <v>36958</v>
      </c>
      <c r="C39" s="16">
        <f>SUM(C40:C41)</f>
        <v>39044</v>
      </c>
      <c r="D39" s="145">
        <f aca="true" t="shared" si="1" ref="D39:D64">IF(B39=0,"",C39/B39*100)</f>
        <v>105.64424481844254</v>
      </c>
    </row>
    <row r="40" spans="1:4" ht="24.75" customHeight="1">
      <c r="A40" s="147" t="s">
        <v>706</v>
      </c>
      <c r="B40" s="16">
        <v>2732</v>
      </c>
      <c r="C40" s="16">
        <v>36865</v>
      </c>
      <c r="D40" s="145">
        <f t="shared" si="1"/>
        <v>1349.3777452415814</v>
      </c>
    </row>
    <row r="41" spans="1:4" ht="24.75" customHeight="1">
      <c r="A41" s="147" t="s">
        <v>707</v>
      </c>
      <c r="B41" s="16">
        <v>34226</v>
      </c>
      <c r="C41" s="16">
        <v>2179</v>
      </c>
      <c r="D41" s="145">
        <f t="shared" si="1"/>
        <v>6.3665049962017175</v>
      </c>
    </row>
    <row r="42" spans="1:4" ht="24.75" customHeight="1">
      <c r="A42" s="146" t="s">
        <v>708</v>
      </c>
      <c r="B42" s="16">
        <f>SUM(B43:B45)</f>
        <v>38486</v>
      </c>
      <c r="C42" s="16">
        <f>SUM(C43:C45)</f>
        <v>49022</v>
      </c>
      <c r="D42" s="145">
        <f t="shared" si="1"/>
        <v>127.37618874395883</v>
      </c>
    </row>
    <row r="43" spans="1:4" ht="24.75" customHeight="1">
      <c r="A43" s="147" t="s">
        <v>709</v>
      </c>
      <c r="B43" s="16">
        <v>1421</v>
      </c>
      <c r="C43" s="16">
        <v>653</v>
      </c>
      <c r="D43" s="145">
        <f t="shared" si="1"/>
        <v>45.953553835327234</v>
      </c>
    </row>
    <row r="44" spans="1:4" ht="24.75" customHeight="1">
      <c r="A44" s="147" t="s">
        <v>710</v>
      </c>
      <c r="B44" s="16">
        <v>143</v>
      </c>
      <c r="C44" s="16">
        <v>113</v>
      </c>
      <c r="D44" s="145">
        <f t="shared" si="1"/>
        <v>79.02097902097903</v>
      </c>
    </row>
    <row r="45" spans="1:4" ht="24.75" customHeight="1">
      <c r="A45" s="147" t="s">
        <v>711</v>
      </c>
      <c r="B45" s="16">
        <v>36922</v>
      </c>
      <c r="C45" s="16">
        <v>48256</v>
      </c>
      <c r="D45" s="145">
        <f t="shared" si="1"/>
        <v>130.69714533340556</v>
      </c>
    </row>
    <row r="46" spans="1:4" ht="24.75" customHeight="1">
      <c r="A46" s="146" t="s">
        <v>712</v>
      </c>
      <c r="B46" s="16">
        <f>SUM(B47:B47)</f>
        <v>15000</v>
      </c>
      <c r="C46" s="16">
        <f>SUM(C47:C47)</f>
        <v>2000</v>
      </c>
      <c r="D46" s="145">
        <f t="shared" si="1"/>
        <v>13.333333333333334</v>
      </c>
    </row>
    <row r="47" spans="1:4" ht="24.75" customHeight="1">
      <c r="A47" s="147" t="s">
        <v>713</v>
      </c>
      <c r="B47" s="16">
        <v>15000</v>
      </c>
      <c r="C47" s="16">
        <v>2000</v>
      </c>
      <c r="D47" s="145">
        <f t="shared" si="1"/>
        <v>13.333333333333334</v>
      </c>
    </row>
    <row r="48" spans="1:4" ht="24.75" customHeight="1">
      <c r="A48" s="146" t="s">
        <v>714</v>
      </c>
      <c r="B48" s="16">
        <f>SUM(B49:B53)</f>
        <v>30684</v>
      </c>
      <c r="C48" s="16">
        <f>SUM(C49:C53)</f>
        <v>27034</v>
      </c>
      <c r="D48" s="145">
        <f t="shared" si="1"/>
        <v>88.10454960239863</v>
      </c>
    </row>
    <row r="49" spans="1:4" ht="24.75" customHeight="1">
      <c r="A49" s="147" t="s">
        <v>715</v>
      </c>
      <c r="B49" s="16">
        <v>8385</v>
      </c>
      <c r="C49" s="16">
        <v>6628</v>
      </c>
      <c r="D49" s="145">
        <f t="shared" si="1"/>
        <v>79.04591532498509</v>
      </c>
    </row>
    <row r="50" spans="1:4" ht="24.75" customHeight="1">
      <c r="A50" s="147" t="s">
        <v>716</v>
      </c>
      <c r="B50" s="16">
        <v>75</v>
      </c>
      <c r="C50" s="16">
        <v>74</v>
      </c>
      <c r="D50" s="145">
        <f t="shared" si="1"/>
        <v>98.66666666666667</v>
      </c>
    </row>
    <row r="51" spans="1:4" ht="24.75" customHeight="1">
      <c r="A51" s="147" t="s">
        <v>717</v>
      </c>
      <c r="B51" s="16"/>
      <c r="C51" s="16">
        <v>5</v>
      </c>
      <c r="D51" s="145">
        <f t="shared" si="1"/>
      </c>
    </row>
    <row r="52" spans="1:4" ht="24.75" customHeight="1">
      <c r="A52" s="147" t="s">
        <v>718</v>
      </c>
      <c r="B52" s="16">
        <v>9328</v>
      </c>
      <c r="C52" s="16">
        <v>1240</v>
      </c>
      <c r="D52" s="145">
        <f t="shared" si="1"/>
        <v>13.293310463121784</v>
      </c>
    </row>
    <row r="53" spans="1:4" ht="24.75" customHeight="1">
      <c r="A53" s="147" t="s">
        <v>719</v>
      </c>
      <c r="B53" s="16">
        <v>12896</v>
      </c>
      <c r="C53" s="16">
        <v>19087</v>
      </c>
      <c r="D53" s="145">
        <f t="shared" si="1"/>
        <v>148.0071339950372</v>
      </c>
    </row>
    <row r="54" spans="1:4" ht="24.75" customHeight="1">
      <c r="A54" s="146" t="s">
        <v>720</v>
      </c>
      <c r="B54" s="16">
        <f>SUM(B55:B55)</f>
        <v>12626</v>
      </c>
      <c r="C54" s="16">
        <f>SUM(C55:C55)</f>
        <v>17700</v>
      </c>
      <c r="D54" s="145">
        <f t="shared" si="1"/>
        <v>140.18691588785046</v>
      </c>
    </row>
    <row r="55" spans="1:4" ht="24.75" customHeight="1">
      <c r="A55" s="147" t="s">
        <v>721</v>
      </c>
      <c r="B55" s="16">
        <v>12626</v>
      </c>
      <c r="C55" s="16">
        <v>17700</v>
      </c>
      <c r="D55" s="145">
        <f t="shared" si="1"/>
        <v>140.18691588785046</v>
      </c>
    </row>
    <row r="56" spans="1:4" ht="24.75" customHeight="1">
      <c r="A56" s="146" t="s">
        <v>722</v>
      </c>
      <c r="B56" s="16">
        <f>SUM(B57:B59)</f>
        <v>9090</v>
      </c>
      <c r="C56" s="16">
        <f>SUM(C57:C59)</f>
        <v>9121</v>
      </c>
      <c r="D56" s="145">
        <f t="shared" si="1"/>
        <v>100.34103410341034</v>
      </c>
    </row>
    <row r="57" spans="1:4" ht="24.75" customHeight="1">
      <c r="A57" s="147" t="s">
        <v>723</v>
      </c>
      <c r="B57" s="16">
        <v>9055</v>
      </c>
      <c r="C57" s="16">
        <v>9055</v>
      </c>
      <c r="D57" s="145">
        <f t="shared" si="1"/>
        <v>100</v>
      </c>
    </row>
    <row r="58" spans="1:4" ht="24.75" customHeight="1">
      <c r="A58" s="147" t="s">
        <v>724</v>
      </c>
      <c r="B58" s="16">
        <v>22</v>
      </c>
      <c r="C58" s="16">
        <v>53</v>
      </c>
      <c r="D58" s="145">
        <f t="shared" si="1"/>
        <v>240.9090909090909</v>
      </c>
    </row>
    <row r="59" spans="1:4" ht="24.75" customHeight="1">
      <c r="A59" s="147" t="s">
        <v>725</v>
      </c>
      <c r="B59" s="16">
        <v>13</v>
      </c>
      <c r="C59" s="16">
        <v>13</v>
      </c>
      <c r="D59" s="145">
        <f t="shared" si="1"/>
        <v>100</v>
      </c>
    </row>
    <row r="60" spans="1:4" ht="24.75" customHeight="1">
      <c r="A60" s="146" t="s">
        <v>726</v>
      </c>
      <c r="B60" s="16">
        <f>SUM(B61:B61)</f>
        <v>3685</v>
      </c>
      <c r="C60" s="16">
        <f>SUM(C61:C61)</f>
        <v>0</v>
      </c>
      <c r="D60" s="145">
        <f t="shared" si="1"/>
        <v>0</v>
      </c>
    </row>
    <row r="61" spans="1:4" ht="24.75" customHeight="1">
      <c r="A61" s="147" t="s">
        <v>727</v>
      </c>
      <c r="B61" s="16">
        <v>3685</v>
      </c>
      <c r="C61" s="16"/>
      <c r="D61" s="145">
        <f t="shared" si="1"/>
        <v>0</v>
      </c>
    </row>
    <row r="62" spans="1:4" ht="24.75" customHeight="1">
      <c r="A62" s="146" t="s">
        <v>539</v>
      </c>
      <c r="B62" s="16">
        <f>SUM(B63:B64)</f>
        <v>2544</v>
      </c>
      <c r="C62" s="16">
        <f>SUM(C63:C64)</f>
        <v>4460</v>
      </c>
      <c r="D62" s="145">
        <f t="shared" si="1"/>
        <v>175.31446540880503</v>
      </c>
    </row>
    <row r="63" spans="1:5" s="149" customFormat="1" ht="34.5" customHeight="1">
      <c r="A63" s="148" t="s">
        <v>728</v>
      </c>
      <c r="B63" s="150">
        <v>40</v>
      </c>
      <c r="C63" s="150">
        <v>17</v>
      </c>
      <c r="D63" s="145">
        <f t="shared" si="1"/>
        <v>42.5</v>
      </c>
      <c r="E63" s="151"/>
    </row>
    <row r="64" spans="1:4" ht="24.75" customHeight="1">
      <c r="A64" s="147" t="s">
        <v>543</v>
      </c>
      <c r="B64" s="16">
        <v>2504</v>
      </c>
      <c r="C64" s="16">
        <v>4443</v>
      </c>
      <c r="D64" s="145">
        <f t="shared" si="1"/>
        <v>177.43610223642173</v>
      </c>
    </row>
  </sheetData>
  <sheetProtection/>
  <mergeCells count="5">
    <mergeCell ref="A2:D2"/>
    <mergeCell ref="A3:D3"/>
    <mergeCell ref="C4:D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64"/>
  <sheetViews>
    <sheetView showZeros="0" zoomScaleSheetLayoutView="100" workbookViewId="0" topLeftCell="A1">
      <selection activeCell="D6" sqref="D6:D64"/>
    </sheetView>
  </sheetViews>
  <sheetFormatPr defaultColWidth="9.00390625" defaultRowHeight="31.5" customHeight="1"/>
  <cols>
    <col min="1" max="1" width="35.625" style="3" customWidth="1"/>
    <col min="2" max="3" width="15.625" style="3" customWidth="1"/>
    <col min="4" max="4" width="15.625" style="4" customWidth="1"/>
    <col min="5" max="5" width="9.00390625" style="1" customWidth="1"/>
  </cols>
  <sheetData>
    <row r="1" spans="1:5" ht="15.75" customHeight="1">
      <c r="A1" s="5" t="s">
        <v>729</v>
      </c>
      <c r="B1" s="137"/>
      <c r="C1" s="137"/>
      <c r="D1" s="6"/>
      <c r="E1" s="7"/>
    </row>
    <row r="2" spans="1:5" s="1" customFormat="1" ht="45" customHeight="1">
      <c r="A2" s="8" t="s">
        <v>730</v>
      </c>
      <c r="B2" s="8"/>
      <c r="C2" s="8"/>
      <c r="D2" s="8"/>
      <c r="E2" s="9"/>
    </row>
    <row r="3" spans="1:4" s="2" customFormat="1" ht="15.75" customHeight="1">
      <c r="A3" s="10" t="s">
        <v>37</v>
      </c>
      <c r="B3" s="10"/>
      <c r="C3" s="10"/>
      <c r="D3" s="11"/>
    </row>
    <row r="4" spans="1:4" s="1" customFormat="1" ht="24.75" customHeight="1">
      <c r="A4" s="12" t="s">
        <v>74</v>
      </c>
      <c r="B4" s="142" t="s">
        <v>677</v>
      </c>
      <c r="C4" s="14" t="s">
        <v>40</v>
      </c>
      <c r="D4" s="14"/>
    </row>
    <row r="5" spans="1:4" s="1" customFormat="1" ht="24.75" customHeight="1">
      <c r="A5" s="12"/>
      <c r="B5" s="143"/>
      <c r="C5" s="41" t="s">
        <v>44</v>
      </c>
      <c r="D5" s="26" t="s">
        <v>45</v>
      </c>
    </row>
    <row r="6" spans="1:4" s="1" customFormat="1" ht="24.75" customHeight="1">
      <c r="A6" s="144" t="s">
        <v>77</v>
      </c>
      <c r="B6" s="16">
        <f>SUM(B7,B12,B23,B29,B35,B39,B42,B46,B48,B54,B56,B60,B62)</f>
        <v>343173</v>
      </c>
      <c r="C6" s="16">
        <f>SUM(C7,C12,C23,C29,C35,C39,C42,C46,C48,C54,C56,C60,C62)</f>
        <v>334768</v>
      </c>
      <c r="D6" s="145">
        <f>IF(B6=0,"",C6/B6*100)</f>
        <v>97.55079799401469</v>
      </c>
    </row>
    <row r="7" spans="1:4" s="1" customFormat="1" ht="24.75" customHeight="1">
      <c r="A7" s="146" t="s">
        <v>678</v>
      </c>
      <c r="B7" s="16">
        <f>SUM(B8:B11)</f>
        <v>31814</v>
      </c>
      <c r="C7" s="16">
        <f>SUM(C8:C11)</f>
        <v>29325</v>
      </c>
      <c r="D7" s="145">
        <f aca="true" t="shared" si="0" ref="D7:D38">IF(B7=0,"",C7/B7*100)</f>
        <v>92.17640032690011</v>
      </c>
    </row>
    <row r="8" spans="1:4" s="1" customFormat="1" ht="24.75" customHeight="1">
      <c r="A8" s="147" t="s">
        <v>679</v>
      </c>
      <c r="B8" s="16">
        <v>20914</v>
      </c>
      <c r="C8" s="16">
        <v>18815</v>
      </c>
      <c r="D8" s="145">
        <f t="shared" si="0"/>
        <v>89.96366070574734</v>
      </c>
    </row>
    <row r="9" spans="1:4" s="1" customFormat="1" ht="24.75" customHeight="1">
      <c r="A9" s="147" t="s">
        <v>680</v>
      </c>
      <c r="B9" s="16">
        <v>5591</v>
      </c>
      <c r="C9" s="16">
        <v>5341</v>
      </c>
      <c r="D9" s="145">
        <f t="shared" si="0"/>
        <v>95.52852799141476</v>
      </c>
    </row>
    <row r="10" spans="1:4" s="1" customFormat="1" ht="24.75" customHeight="1">
      <c r="A10" s="147" t="s">
        <v>504</v>
      </c>
      <c r="B10" s="16">
        <v>1960</v>
      </c>
      <c r="C10" s="16">
        <v>2236</v>
      </c>
      <c r="D10" s="145">
        <f t="shared" si="0"/>
        <v>114.08163265306122</v>
      </c>
    </row>
    <row r="11" spans="1:4" s="1" customFormat="1" ht="24.75" customHeight="1">
      <c r="A11" s="147" t="s">
        <v>681</v>
      </c>
      <c r="B11" s="16">
        <v>3349</v>
      </c>
      <c r="C11" s="16">
        <v>2933</v>
      </c>
      <c r="D11" s="145">
        <f t="shared" si="0"/>
        <v>87.57838160644968</v>
      </c>
    </row>
    <row r="12" spans="1:4" s="1" customFormat="1" ht="24.75" customHeight="1">
      <c r="A12" s="146" t="s">
        <v>682</v>
      </c>
      <c r="B12" s="16">
        <f>SUM(B13:B22)</f>
        <v>57634</v>
      </c>
      <c r="C12" s="16">
        <f>SUM(C13:C22)</f>
        <v>42018</v>
      </c>
      <c r="D12" s="145">
        <f t="shared" si="0"/>
        <v>72.90488253461498</v>
      </c>
    </row>
    <row r="13" spans="1:4" s="1" customFormat="1" ht="24.75" customHeight="1">
      <c r="A13" s="147" t="s">
        <v>683</v>
      </c>
      <c r="B13" s="16">
        <v>2360</v>
      </c>
      <c r="C13" s="16">
        <v>1983</v>
      </c>
      <c r="D13" s="145">
        <f t="shared" si="0"/>
        <v>84.02542372881356</v>
      </c>
    </row>
    <row r="14" spans="1:4" ht="24.75" customHeight="1">
      <c r="A14" s="147" t="s">
        <v>684</v>
      </c>
      <c r="B14" s="16">
        <v>68</v>
      </c>
      <c r="C14" s="16">
        <v>63</v>
      </c>
      <c r="D14" s="145">
        <f t="shared" si="0"/>
        <v>92.64705882352942</v>
      </c>
    </row>
    <row r="15" spans="1:4" ht="24.75" customHeight="1">
      <c r="A15" s="147" t="s">
        <v>685</v>
      </c>
      <c r="B15" s="16">
        <v>15</v>
      </c>
      <c r="C15" s="16">
        <v>34</v>
      </c>
      <c r="D15" s="145">
        <f t="shared" si="0"/>
        <v>226.66666666666666</v>
      </c>
    </row>
    <row r="16" spans="1:4" ht="24.75" customHeight="1">
      <c r="A16" s="147" t="s">
        <v>686</v>
      </c>
      <c r="B16" s="16">
        <v>111</v>
      </c>
      <c r="C16" s="16">
        <v>8</v>
      </c>
      <c r="D16" s="145">
        <f t="shared" si="0"/>
        <v>7.207207207207207</v>
      </c>
    </row>
    <row r="17" spans="1:4" ht="24.75" customHeight="1">
      <c r="A17" s="147" t="s">
        <v>687</v>
      </c>
      <c r="B17" s="16">
        <v>23548</v>
      </c>
      <c r="C17" s="16">
        <v>14037</v>
      </c>
      <c r="D17" s="145">
        <f t="shared" si="0"/>
        <v>59.6101579751996</v>
      </c>
    </row>
    <row r="18" spans="1:4" ht="24.75" customHeight="1">
      <c r="A18" s="147" t="s">
        <v>688</v>
      </c>
      <c r="B18" s="16">
        <v>47</v>
      </c>
      <c r="C18" s="16">
        <v>9</v>
      </c>
      <c r="D18" s="145">
        <f t="shared" si="0"/>
        <v>19.148936170212767</v>
      </c>
    </row>
    <row r="19" spans="1:4" ht="24.75" customHeight="1">
      <c r="A19" s="147" t="s">
        <v>689</v>
      </c>
      <c r="B19" s="16">
        <v>46</v>
      </c>
      <c r="C19" s="16">
        <v>4</v>
      </c>
      <c r="D19" s="145">
        <f t="shared" si="0"/>
        <v>8.695652173913043</v>
      </c>
    </row>
    <row r="20" spans="1:4" ht="24.75" customHeight="1">
      <c r="A20" s="147" t="s">
        <v>690</v>
      </c>
      <c r="B20" s="16">
        <v>296</v>
      </c>
      <c r="C20" s="16">
        <v>209</v>
      </c>
      <c r="D20" s="145">
        <f t="shared" si="0"/>
        <v>70.6081081081081</v>
      </c>
    </row>
    <row r="21" spans="1:4" ht="24.75" customHeight="1">
      <c r="A21" s="147" t="s">
        <v>691</v>
      </c>
      <c r="B21" s="16">
        <v>319</v>
      </c>
      <c r="C21" s="16">
        <v>237</v>
      </c>
      <c r="D21" s="145">
        <f t="shared" si="0"/>
        <v>74.29467084639498</v>
      </c>
    </row>
    <row r="22" spans="1:4" ht="24.75" customHeight="1">
      <c r="A22" s="147" t="s">
        <v>692</v>
      </c>
      <c r="B22" s="16">
        <v>30824</v>
      </c>
      <c r="C22" s="16">
        <v>25434</v>
      </c>
      <c r="D22" s="145">
        <f t="shared" si="0"/>
        <v>82.51362574617181</v>
      </c>
    </row>
    <row r="23" spans="1:4" ht="24.75" customHeight="1">
      <c r="A23" s="146" t="s">
        <v>693</v>
      </c>
      <c r="B23" s="16">
        <f>SUM(B24:B28)</f>
        <v>10440</v>
      </c>
      <c r="C23" s="16">
        <f>SUM(C24:C28)</f>
        <v>1438</v>
      </c>
      <c r="D23" s="145">
        <f t="shared" si="0"/>
        <v>13.773946360153259</v>
      </c>
    </row>
    <row r="24" spans="1:4" ht="24.75" customHeight="1">
      <c r="A24" s="147" t="s">
        <v>694</v>
      </c>
      <c r="B24" s="16">
        <v>4350</v>
      </c>
      <c r="C24" s="16">
        <v>167</v>
      </c>
      <c r="D24" s="145">
        <f t="shared" si="0"/>
        <v>3.8390804597701145</v>
      </c>
    </row>
    <row r="25" spans="1:4" ht="24.75" customHeight="1">
      <c r="A25" s="147" t="s">
        <v>695</v>
      </c>
      <c r="B25" s="16">
        <v>325</v>
      </c>
      <c r="C25" s="16">
        <v>263</v>
      </c>
      <c r="D25" s="145">
        <f t="shared" si="0"/>
        <v>80.92307692307692</v>
      </c>
    </row>
    <row r="26" spans="1:4" ht="24.75" customHeight="1">
      <c r="A26" s="147" t="s">
        <v>696</v>
      </c>
      <c r="B26" s="16">
        <v>1680</v>
      </c>
      <c r="C26" s="16">
        <v>199</v>
      </c>
      <c r="D26" s="145">
        <f t="shared" si="0"/>
        <v>11.845238095238095</v>
      </c>
    </row>
    <row r="27" spans="1:4" ht="24.75" customHeight="1">
      <c r="A27" s="147" t="s">
        <v>697</v>
      </c>
      <c r="B27" s="16">
        <v>623</v>
      </c>
      <c r="C27" s="16">
        <v>310</v>
      </c>
      <c r="D27" s="145">
        <f t="shared" si="0"/>
        <v>49.75922953451043</v>
      </c>
    </row>
    <row r="28" spans="1:4" ht="24.75" customHeight="1">
      <c r="A28" s="147" t="s">
        <v>698</v>
      </c>
      <c r="B28" s="16">
        <v>3462</v>
      </c>
      <c r="C28" s="16">
        <v>499</v>
      </c>
      <c r="D28" s="145">
        <f t="shared" si="0"/>
        <v>14.413633737723858</v>
      </c>
    </row>
    <row r="29" spans="1:4" ht="24.75" customHeight="1">
      <c r="A29" s="146" t="s">
        <v>699</v>
      </c>
      <c r="B29" s="16">
        <f>SUM(B30:B34)</f>
        <v>883</v>
      </c>
      <c r="C29" s="16">
        <f>SUM(C30:C34)</f>
        <v>35875</v>
      </c>
      <c r="D29" s="145">
        <f t="shared" si="0"/>
        <v>4062.853907134768</v>
      </c>
    </row>
    <row r="30" spans="1:4" ht="24.75" customHeight="1">
      <c r="A30" s="147" t="s">
        <v>700</v>
      </c>
      <c r="B30" s="16">
        <v>700</v>
      </c>
      <c r="C30" s="16">
        <v>2853</v>
      </c>
      <c r="D30" s="145">
        <f t="shared" si="0"/>
        <v>407.57142857142856</v>
      </c>
    </row>
    <row r="31" spans="1:4" ht="24.75" customHeight="1">
      <c r="A31" s="147" t="s">
        <v>694</v>
      </c>
      <c r="B31" s="16">
        <v>40</v>
      </c>
      <c r="C31" s="16">
        <v>26323</v>
      </c>
      <c r="D31" s="145">
        <f t="shared" si="0"/>
        <v>65807.5</v>
      </c>
    </row>
    <row r="32" spans="1:4" ht="24.75" customHeight="1">
      <c r="A32" s="147" t="s">
        <v>695</v>
      </c>
      <c r="B32" s="16">
        <v>71</v>
      </c>
      <c r="C32" s="16">
        <v>51</v>
      </c>
      <c r="D32" s="145">
        <f t="shared" si="0"/>
        <v>71.83098591549296</v>
      </c>
    </row>
    <row r="33" spans="1:4" ht="24.75" customHeight="1">
      <c r="A33" s="147" t="s">
        <v>697</v>
      </c>
      <c r="B33" s="16">
        <v>72</v>
      </c>
      <c r="C33" s="16"/>
      <c r="D33" s="145">
        <f t="shared" si="0"/>
        <v>0</v>
      </c>
    </row>
    <row r="34" spans="1:4" ht="24.75" customHeight="1">
      <c r="A34" s="147" t="s">
        <v>698</v>
      </c>
      <c r="B34" s="16"/>
      <c r="C34" s="16">
        <v>6648</v>
      </c>
      <c r="D34" s="145">
        <f t="shared" si="0"/>
      </c>
    </row>
    <row r="35" spans="1:4" ht="24.75" customHeight="1">
      <c r="A35" s="146" t="s">
        <v>701</v>
      </c>
      <c r="B35" s="16">
        <f>SUM(B36:B38)</f>
        <v>101700</v>
      </c>
      <c r="C35" s="16">
        <f>SUM(C36:C38)</f>
        <v>98350</v>
      </c>
      <c r="D35" s="145">
        <f t="shared" si="0"/>
        <v>96.70599803343165</v>
      </c>
    </row>
    <row r="36" spans="1:4" ht="24.75" customHeight="1">
      <c r="A36" s="147" t="s">
        <v>702</v>
      </c>
      <c r="B36" s="16">
        <v>72435</v>
      </c>
      <c r="C36" s="16">
        <v>69991</v>
      </c>
      <c r="D36" s="145">
        <f t="shared" si="0"/>
        <v>96.62594049837786</v>
      </c>
    </row>
    <row r="37" spans="1:4" ht="24.75" customHeight="1">
      <c r="A37" s="147" t="s">
        <v>703</v>
      </c>
      <c r="B37" s="16">
        <v>29265</v>
      </c>
      <c r="C37" s="16">
        <v>28349</v>
      </c>
      <c r="D37" s="145">
        <f t="shared" si="0"/>
        <v>96.86998120621904</v>
      </c>
    </row>
    <row r="38" spans="1:4" ht="24.75" customHeight="1">
      <c r="A38" s="147" t="s">
        <v>704</v>
      </c>
      <c r="B38" s="16"/>
      <c r="C38" s="16">
        <v>10</v>
      </c>
      <c r="D38" s="145">
        <f t="shared" si="0"/>
      </c>
    </row>
    <row r="39" spans="1:4" ht="24.75" customHeight="1">
      <c r="A39" s="146" t="s">
        <v>705</v>
      </c>
      <c r="B39" s="16">
        <f>SUM(B40:B41)</f>
        <v>36958</v>
      </c>
      <c r="C39" s="16">
        <f>SUM(C40:C41)</f>
        <v>39014</v>
      </c>
      <c r="D39" s="145">
        <f aca="true" t="shared" si="1" ref="D39:D64">IF(B39=0,"",C39/B39*100)</f>
        <v>105.56307159478327</v>
      </c>
    </row>
    <row r="40" spans="1:4" ht="24.75" customHeight="1">
      <c r="A40" s="147" t="s">
        <v>706</v>
      </c>
      <c r="B40" s="16">
        <v>2732</v>
      </c>
      <c r="C40" s="16">
        <v>36835</v>
      </c>
      <c r="D40" s="145">
        <f t="shared" si="1"/>
        <v>1348.2796486090774</v>
      </c>
    </row>
    <row r="41" spans="1:4" ht="24.75" customHeight="1">
      <c r="A41" s="147" t="s">
        <v>707</v>
      </c>
      <c r="B41" s="16">
        <v>34226</v>
      </c>
      <c r="C41" s="16">
        <v>2179</v>
      </c>
      <c r="D41" s="145">
        <f t="shared" si="1"/>
        <v>6.3665049962017175</v>
      </c>
    </row>
    <row r="42" spans="1:4" ht="24.75" customHeight="1">
      <c r="A42" s="146" t="s">
        <v>708</v>
      </c>
      <c r="B42" s="16">
        <f>SUM(B43:B45)</f>
        <v>35668</v>
      </c>
      <c r="C42" s="16">
        <f>SUM(C43:C45)</f>
        <v>38675</v>
      </c>
      <c r="D42" s="145">
        <f t="shared" si="1"/>
        <v>108.43052596164628</v>
      </c>
    </row>
    <row r="43" spans="1:4" ht="24.75" customHeight="1">
      <c r="A43" s="147" t="s">
        <v>709</v>
      </c>
      <c r="B43" s="16">
        <v>711</v>
      </c>
      <c r="C43" s="16">
        <v>528</v>
      </c>
      <c r="D43" s="145">
        <f t="shared" si="1"/>
        <v>74.26160337552743</v>
      </c>
    </row>
    <row r="44" spans="1:4" ht="24.75" customHeight="1">
      <c r="A44" s="147" t="s">
        <v>710</v>
      </c>
      <c r="B44" s="16">
        <v>143</v>
      </c>
      <c r="C44" s="16">
        <v>113</v>
      </c>
      <c r="D44" s="145">
        <f t="shared" si="1"/>
        <v>79.02097902097903</v>
      </c>
    </row>
    <row r="45" spans="1:4" ht="24.75" customHeight="1">
      <c r="A45" s="147" t="s">
        <v>711</v>
      </c>
      <c r="B45" s="16">
        <v>34814</v>
      </c>
      <c r="C45" s="16">
        <v>38034</v>
      </c>
      <c r="D45" s="145">
        <f t="shared" si="1"/>
        <v>109.24915263974265</v>
      </c>
    </row>
    <row r="46" spans="1:4" ht="24.75" customHeight="1">
      <c r="A46" s="146" t="s">
        <v>712</v>
      </c>
      <c r="B46" s="16">
        <f>SUM(B47:B47)</f>
        <v>15000</v>
      </c>
      <c r="C46" s="16">
        <f>SUM(C47:C47)</f>
        <v>2000</v>
      </c>
      <c r="D46" s="145">
        <f t="shared" si="1"/>
        <v>13.333333333333334</v>
      </c>
    </row>
    <row r="47" spans="1:4" ht="24.75" customHeight="1">
      <c r="A47" s="147" t="s">
        <v>713</v>
      </c>
      <c r="B47" s="16">
        <v>15000</v>
      </c>
      <c r="C47" s="16">
        <v>2000</v>
      </c>
      <c r="D47" s="145">
        <f t="shared" si="1"/>
        <v>13.333333333333334</v>
      </c>
    </row>
    <row r="48" spans="1:4" ht="24.75" customHeight="1">
      <c r="A48" s="146" t="s">
        <v>714</v>
      </c>
      <c r="B48" s="16">
        <f>SUM(B49:B53)</f>
        <v>29547</v>
      </c>
      <c r="C48" s="16">
        <f>SUM(C49:C53)</f>
        <v>22533</v>
      </c>
      <c r="D48" s="145">
        <f t="shared" si="1"/>
        <v>76.26154939587776</v>
      </c>
    </row>
    <row r="49" spans="1:4" ht="24.75" customHeight="1">
      <c r="A49" s="147" t="s">
        <v>715</v>
      </c>
      <c r="B49" s="16">
        <v>7885</v>
      </c>
      <c r="C49" s="16">
        <v>4862</v>
      </c>
      <c r="D49" s="145">
        <f t="shared" si="1"/>
        <v>61.661382371591635</v>
      </c>
    </row>
    <row r="50" spans="1:4" ht="24.75" customHeight="1">
      <c r="A50" s="147" t="s">
        <v>716</v>
      </c>
      <c r="B50" s="16">
        <v>75</v>
      </c>
      <c r="C50" s="16">
        <v>74</v>
      </c>
      <c r="D50" s="145">
        <f t="shared" si="1"/>
        <v>98.66666666666667</v>
      </c>
    </row>
    <row r="51" spans="1:4" ht="24.75" customHeight="1">
      <c r="A51" s="147" t="s">
        <v>717</v>
      </c>
      <c r="B51" s="16"/>
      <c r="C51" s="16">
        <v>5</v>
      </c>
      <c r="D51" s="145">
        <f t="shared" si="1"/>
      </c>
    </row>
    <row r="52" spans="1:4" ht="24.75" customHeight="1">
      <c r="A52" s="147" t="s">
        <v>718</v>
      </c>
      <c r="B52" s="16">
        <v>9328</v>
      </c>
      <c r="C52" s="16">
        <v>1240</v>
      </c>
      <c r="D52" s="145">
        <f t="shared" si="1"/>
        <v>13.293310463121784</v>
      </c>
    </row>
    <row r="53" spans="1:4" ht="24.75" customHeight="1">
      <c r="A53" s="147" t="s">
        <v>719</v>
      </c>
      <c r="B53" s="16">
        <v>12259</v>
      </c>
      <c r="C53" s="16">
        <v>16352</v>
      </c>
      <c r="D53" s="145">
        <f t="shared" si="1"/>
        <v>133.3877151480545</v>
      </c>
    </row>
    <row r="54" spans="1:4" ht="24.75" customHeight="1">
      <c r="A54" s="146" t="s">
        <v>720</v>
      </c>
      <c r="B54" s="16">
        <f>SUM(B55:B55)</f>
        <v>9342</v>
      </c>
      <c r="C54" s="16">
        <f>SUM(C55:C55)</f>
        <v>14019</v>
      </c>
      <c r="D54" s="145">
        <f t="shared" si="1"/>
        <v>150.0642260757868</v>
      </c>
    </row>
    <row r="55" spans="1:4" ht="24.75" customHeight="1">
      <c r="A55" s="147" t="s">
        <v>721</v>
      </c>
      <c r="B55" s="16">
        <v>9342</v>
      </c>
      <c r="C55" s="16">
        <v>14019</v>
      </c>
      <c r="D55" s="145">
        <f t="shared" si="1"/>
        <v>150.0642260757868</v>
      </c>
    </row>
    <row r="56" spans="1:4" ht="24.75" customHeight="1">
      <c r="A56" s="146" t="s">
        <v>722</v>
      </c>
      <c r="B56" s="16">
        <f>SUM(B57:B59)</f>
        <v>9090</v>
      </c>
      <c r="C56" s="16">
        <f>SUM(C57:C59)</f>
        <v>9121</v>
      </c>
      <c r="D56" s="145">
        <f t="shared" si="1"/>
        <v>100.34103410341034</v>
      </c>
    </row>
    <row r="57" spans="1:4" ht="24.75" customHeight="1">
      <c r="A57" s="147" t="s">
        <v>723</v>
      </c>
      <c r="B57" s="16">
        <v>9055</v>
      </c>
      <c r="C57" s="16">
        <v>9055</v>
      </c>
      <c r="D57" s="145">
        <f t="shared" si="1"/>
        <v>100</v>
      </c>
    </row>
    <row r="58" spans="1:4" ht="24.75" customHeight="1">
      <c r="A58" s="147" t="s">
        <v>724</v>
      </c>
      <c r="B58" s="16">
        <v>22</v>
      </c>
      <c r="C58" s="16">
        <v>53</v>
      </c>
      <c r="D58" s="145">
        <f t="shared" si="1"/>
        <v>240.9090909090909</v>
      </c>
    </row>
    <row r="59" spans="1:4" ht="24.75" customHeight="1">
      <c r="A59" s="147" t="s">
        <v>725</v>
      </c>
      <c r="B59" s="16">
        <v>13</v>
      </c>
      <c r="C59" s="16">
        <v>13</v>
      </c>
      <c r="D59" s="145">
        <f t="shared" si="1"/>
        <v>100</v>
      </c>
    </row>
    <row r="60" spans="1:4" ht="24.75" customHeight="1">
      <c r="A60" s="146" t="s">
        <v>726</v>
      </c>
      <c r="B60" s="16">
        <f>SUM(B61:B61)</f>
        <v>3500</v>
      </c>
      <c r="C60" s="16">
        <f>SUM(C61:C61)</f>
        <v>0</v>
      </c>
      <c r="D60" s="145">
        <f t="shared" si="1"/>
        <v>0</v>
      </c>
    </row>
    <row r="61" spans="1:4" ht="24.75" customHeight="1">
      <c r="A61" s="147" t="s">
        <v>727</v>
      </c>
      <c r="B61" s="16">
        <v>3500</v>
      </c>
      <c r="C61" s="16"/>
      <c r="D61" s="145">
        <f t="shared" si="1"/>
        <v>0</v>
      </c>
    </row>
    <row r="62" spans="1:4" ht="24.75" customHeight="1">
      <c r="A62" s="146" t="s">
        <v>539</v>
      </c>
      <c r="B62" s="16">
        <f>SUM(B63:B64)</f>
        <v>1597</v>
      </c>
      <c r="C62" s="16">
        <f>SUM(C63:C64)</f>
        <v>2400</v>
      </c>
      <c r="D62" s="145">
        <f t="shared" si="1"/>
        <v>150.28177833437695</v>
      </c>
    </row>
    <row r="63" spans="1:4" ht="34.5" customHeight="1">
      <c r="A63" s="148" t="s">
        <v>728</v>
      </c>
      <c r="B63" s="16"/>
      <c r="C63" s="16"/>
      <c r="D63" s="145">
        <f t="shared" si="1"/>
      </c>
    </row>
    <row r="64" spans="1:4" ht="24.75" customHeight="1">
      <c r="A64" s="147" t="s">
        <v>543</v>
      </c>
      <c r="B64" s="16">
        <v>1597</v>
      </c>
      <c r="C64" s="16">
        <v>2400</v>
      </c>
      <c r="D64" s="145">
        <f t="shared" si="1"/>
        <v>150.28177833437695</v>
      </c>
    </row>
  </sheetData>
  <sheetProtection/>
  <mergeCells count="5">
    <mergeCell ref="A2:D2"/>
    <mergeCell ref="A3:D3"/>
    <mergeCell ref="C4:D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E38"/>
  <sheetViews>
    <sheetView showZeros="0" zoomScaleSheetLayoutView="100" workbookViewId="0" topLeftCell="A1">
      <selection activeCell="D6" sqref="D6:D38"/>
    </sheetView>
  </sheetViews>
  <sheetFormatPr defaultColWidth="9.00390625" defaultRowHeight="31.5" customHeight="1"/>
  <cols>
    <col min="1" max="1" width="35.625" style="3" customWidth="1"/>
    <col min="2" max="3" width="15.625" style="3" customWidth="1"/>
    <col min="4" max="4" width="15.625" style="4" customWidth="1"/>
    <col min="5" max="5" width="9.00390625" style="1" customWidth="1"/>
  </cols>
  <sheetData>
    <row r="1" spans="1:5" ht="15.75" customHeight="1">
      <c r="A1" s="5" t="s">
        <v>731</v>
      </c>
      <c r="B1" s="137"/>
      <c r="C1" s="137"/>
      <c r="D1" s="6"/>
      <c r="E1" s="7"/>
    </row>
    <row r="2" spans="1:5" s="1" customFormat="1" ht="45" customHeight="1">
      <c r="A2" s="8" t="s">
        <v>732</v>
      </c>
      <c r="B2" s="8"/>
      <c r="C2" s="8"/>
      <c r="D2" s="8"/>
      <c r="E2" s="9"/>
    </row>
    <row r="3" spans="1:4" s="2" customFormat="1" ht="15.75" customHeight="1">
      <c r="A3" s="10" t="s">
        <v>37</v>
      </c>
      <c r="B3" s="10"/>
      <c r="C3" s="10"/>
      <c r="D3" s="11"/>
    </row>
    <row r="4" spans="1:4" s="1" customFormat="1" ht="24.75" customHeight="1">
      <c r="A4" s="12" t="s">
        <v>74</v>
      </c>
      <c r="B4" s="14" t="s">
        <v>638</v>
      </c>
      <c r="C4" s="14" t="s">
        <v>40</v>
      </c>
      <c r="D4" s="14"/>
    </row>
    <row r="5" spans="1:4" s="1" customFormat="1" ht="24.75" customHeight="1">
      <c r="A5" s="12"/>
      <c r="B5" s="14"/>
      <c r="C5" s="41" t="s">
        <v>44</v>
      </c>
      <c r="D5" s="26" t="s">
        <v>45</v>
      </c>
    </row>
    <row r="6" spans="1:4" s="1" customFormat="1" ht="24.75" customHeight="1">
      <c r="A6" s="15" t="s">
        <v>77</v>
      </c>
      <c r="B6" s="16">
        <f>SUM(B7,B12,B22,B24,B28,B30,B34,B36)</f>
        <v>143107</v>
      </c>
      <c r="C6" s="16">
        <f>SUM(C7,C12,C22,C24,C28,C30,C34,C36)</f>
        <v>141400</v>
      </c>
      <c r="D6" s="140">
        <f>IF(B6=0,"",C6/B6*100)</f>
        <v>98.80718623128149</v>
      </c>
    </row>
    <row r="7" spans="1:4" s="1" customFormat="1" ht="24.75" customHeight="1">
      <c r="A7" s="15" t="s">
        <v>678</v>
      </c>
      <c r="B7" s="16">
        <f>SUM(B8:B11)</f>
        <v>29541</v>
      </c>
      <c r="C7" s="16">
        <f>SUM(C8:C11)</f>
        <v>32963</v>
      </c>
      <c r="D7" s="140">
        <f aca="true" t="shared" si="0" ref="D7:D38">IF(B7=0,"",C7/B7*100)</f>
        <v>111.58390034189769</v>
      </c>
    </row>
    <row r="8" spans="1:4" s="1" customFormat="1" ht="24.75" customHeight="1">
      <c r="A8" s="17" t="s">
        <v>679</v>
      </c>
      <c r="B8" s="16">
        <v>19984</v>
      </c>
      <c r="C8" s="16">
        <v>22731</v>
      </c>
      <c r="D8" s="140">
        <f t="shared" si="0"/>
        <v>113.74599679743795</v>
      </c>
    </row>
    <row r="9" spans="1:4" s="1" customFormat="1" ht="24.75" customHeight="1">
      <c r="A9" s="17" t="s">
        <v>680</v>
      </c>
      <c r="B9" s="16">
        <v>6378</v>
      </c>
      <c r="C9" s="16">
        <v>6410</v>
      </c>
      <c r="D9" s="140">
        <f t="shared" si="0"/>
        <v>100.50172467858263</v>
      </c>
    </row>
    <row r="10" spans="1:4" s="1" customFormat="1" ht="24.75" customHeight="1">
      <c r="A10" s="17" t="s">
        <v>504</v>
      </c>
      <c r="B10" s="16">
        <v>2241</v>
      </c>
      <c r="C10" s="16">
        <v>2665</v>
      </c>
      <c r="D10" s="140">
        <f t="shared" si="0"/>
        <v>118.92012494422133</v>
      </c>
    </row>
    <row r="11" spans="1:4" s="1" customFormat="1" ht="24.75" customHeight="1">
      <c r="A11" s="17" t="s">
        <v>681</v>
      </c>
      <c r="B11" s="16">
        <v>938</v>
      </c>
      <c r="C11" s="16">
        <v>1157</v>
      </c>
      <c r="D11" s="140">
        <f t="shared" si="0"/>
        <v>123.34754797441366</v>
      </c>
    </row>
    <row r="12" spans="1:4" s="1" customFormat="1" ht="24.75" customHeight="1">
      <c r="A12" s="15" t="s">
        <v>682</v>
      </c>
      <c r="B12" s="16">
        <f>SUM(B13:B21)</f>
        <v>14686</v>
      </c>
      <c r="C12" s="16">
        <f>SUM(C13:C21)</f>
        <v>8196</v>
      </c>
      <c r="D12" s="140">
        <f t="shared" si="0"/>
        <v>55.80825275772845</v>
      </c>
    </row>
    <row r="13" spans="1:4" s="1" customFormat="1" ht="24.75" customHeight="1">
      <c r="A13" s="17" t="s">
        <v>683</v>
      </c>
      <c r="B13" s="16">
        <v>1756</v>
      </c>
      <c r="C13" s="16">
        <v>653</v>
      </c>
      <c r="D13" s="140">
        <f t="shared" si="0"/>
        <v>37.18678815489749</v>
      </c>
    </row>
    <row r="14" spans="1:4" ht="24.75" customHeight="1">
      <c r="A14" s="17" t="s">
        <v>684</v>
      </c>
      <c r="B14" s="16">
        <v>3</v>
      </c>
      <c r="C14" s="16"/>
      <c r="D14" s="140">
        <f t="shared" si="0"/>
        <v>0</v>
      </c>
    </row>
    <row r="15" spans="1:4" ht="24.75" customHeight="1">
      <c r="A15" s="17" t="s">
        <v>685</v>
      </c>
      <c r="B15" s="16">
        <v>40</v>
      </c>
      <c r="C15" s="16"/>
      <c r="D15" s="140">
        <f t="shared" si="0"/>
        <v>0</v>
      </c>
    </row>
    <row r="16" spans="1:4" ht="24.75" customHeight="1">
      <c r="A16" s="17" t="s">
        <v>687</v>
      </c>
      <c r="B16" s="16">
        <v>8508</v>
      </c>
      <c r="C16" s="16">
        <v>4922</v>
      </c>
      <c r="D16" s="140">
        <f t="shared" si="0"/>
        <v>57.8514339445228</v>
      </c>
    </row>
    <row r="17" spans="1:4" ht="24.75" customHeight="1">
      <c r="A17" s="17" t="s">
        <v>688</v>
      </c>
      <c r="B17" s="16">
        <v>44</v>
      </c>
      <c r="C17" s="16">
        <v>4</v>
      </c>
      <c r="D17" s="140">
        <f t="shared" si="0"/>
        <v>9.090909090909092</v>
      </c>
    </row>
    <row r="18" spans="1:4" ht="24.75" customHeight="1">
      <c r="A18" s="17" t="s">
        <v>689</v>
      </c>
      <c r="B18" s="16">
        <v>36</v>
      </c>
      <c r="C18" s="16"/>
      <c r="D18" s="140">
        <f t="shared" si="0"/>
        <v>0</v>
      </c>
    </row>
    <row r="19" spans="1:4" ht="24.75" customHeight="1">
      <c r="A19" s="17" t="s">
        <v>690</v>
      </c>
      <c r="B19" s="16">
        <v>544</v>
      </c>
      <c r="C19" s="16">
        <v>242</v>
      </c>
      <c r="D19" s="140">
        <f t="shared" si="0"/>
        <v>44.48529411764706</v>
      </c>
    </row>
    <row r="20" spans="1:4" ht="24.75" customHeight="1">
      <c r="A20" s="17" t="s">
        <v>691</v>
      </c>
      <c r="B20" s="16">
        <v>100</v>
      </c>
      <c r="C20" s="16"/>
      <c r="D20" s="140">
        <f t="shared" si="0"/>
        <v>0</v>
      </c>
    </row>
    <row r="21" spans="1:4" ht="24.75" customHeight="1">
      <c r="A21" s="17" t="s">
        <v>692</v>
      </c>
      <c r="B21" s="16">
        <v>3655</v>
      </c>
      <c r="C21" s="16">
        <v>2375</v>
      </c>
      <c r="D21" s="140">
        <f t="shared" si="0"/>
        <v>64.97948016415869</v>
      </c>
    </row>
    <row r="22" spans="1:4" ht="24.75" customHeight="1">
      <c r="A22" s="15" t="s">
        <v>693</v>
      </c>
      <c r="B22" s="16">
        <f>SUM(B23:B23)</f>
        <v>0</v>
      </c>
      <c r="C22" s="16">
        <f>SUM(C23:C23)</f>
        <v>7</v>
      </c>
      <c r="D22" s="140">
        <f t="shared" si="0"/>
      </c>
    </row>
    <row r="23" spans="1:4" ht="24.75" customHeight="1">
      <c r="A23" s="17" t="s">
        <v>698</v>
      </c>
      <c r="B23" s="16"/>
      <c r="C23" s="16">
        <v>7</v>
      </c>
      <c r="D23" s="140">
        <f t="shared" si="0"/>
      </c>
    </row>
    <row r="24" spans="1:4" ht="24.75" customHeight="1">
      <c r="A24" s="15" t="s">
        <v>701</v>
      </c>
      <c r="B24" s="16">
        <f>SUM(B25:B27)</f>
        <v>78360</v>
      </c>
      <c r="C24" s="16">
        <f>SUM(C25:C27)</f>
        <v>85537</v>
      </c>
      <c r="D24" s="140">
        <f t="shared" si="0"/>
        <v>109.15900969882593</v>
      </c>
    </row>
    <row r="25" spans="1:4" ht="24.75" customHeight="1">
      <c r="A25" s="17" t="s">
        <v>702</v>
      </c>
      <c r="B25" s="16">
        <v>65424</v>
      </c>
      <c r="C25" s="16">
        <v>75237</v>
      </c>
      <c r="D25" s="140">
        <f t="shared" si="0"/>
        <v>114.99908290535583</v>
      </c>
    </row>
    <row r="26" spans="1:4" ht="24.75" customHeight="1">
      <c r="A26" s="17" t="s">
        <v>703</v>
      </c>
      <c r="B26" s="16">
        <v>12936</v>
      </c>
      <c r="C26" s="16">
        <v>10298</v>
      </c>
      <c r="D26" s="140">
        <f t="shared" si="0"/>
        <v>79.60729746444032</v>
      </c>
    </row>
    <row r="27" spans="1:4" ht="24.75" customHeight="1">
      <c r="A27" s="17" t="s">
        <v>704</v>
      </c>
      <c r="B27" s="16"/>
      <c r="C27" s="16">
        <v>2</v>
      </c>
      <c r="D27" s="140">
        <f t="shared" si="0"/>
      </c>
    </row>
    <row r="28" spans="1:4" ht="24.75" customHeight="1">
      <c r="A28" s="15" t="s">
        <v>705</v>
      </c>
      <c r="B28" s="16">
        <f>SUM(B29:B29)</f>
        <v>3</v>
      </c>
      <c r="C28" s="16">
        <f>SUM(C29:C29)</f>
        <v>0</v>
      </c>
      <c r="D28" s="140">
        <f t="shared" si="0"/>
        <v>0</v>
      </c>
    </row>
    <row r="29" spans="1:4" ht="24.75" customHeight="1">
      <c r="A29" s="17" t="s">
        <v>706</v>
      </c>
      <c r="B29" s="16">
        <v>3</v>
      </c>
      <c r="C29" s="16"/>
      <c r="D29" s="140">
        <f t="shared" si="0"/>
        <v>0</v>
      </c>
    </row>
    <row r="30" spans="1:4" ht="24.75" customHeight="1">
      <c r="A30" s="15" t="s">
        <v>714</v>
      </c>
      <c r="B30" s="16">
        <f>SUM(B31:B33)</f>
        <v>17317</v>
      </c>
      <c r="C30" s="16">
        <f>SUM(C31:C33)</f>
        <v>9608</v>
      </c>
      <c r="D30" s="140">
        <f t="shared" si="0"/>
        <v>55.48305133683663</v>
      </c>
    </row>
    <row r="31" spans="1:4" ht="24.75" customHeight="1">
      <c r="A31" s="17" t="s">
        <v>715</v>
      </c>
      <c r="B31" s="16">
        <v>62</v>
      </c>
      <c r="C31" s="16">
        <v>900</v>
      </c>
      <c r="D31" s="140">
        <f t="shared" si="0"/>
        <v>1451.6129032258063</v>
      </c>
    </row>
    <row r="32" spans="1:4" ht="24.75" customHeight="1">
      <c r="A32" s="17" t="s">
        <v>718</v>
      </c>
      <c r="B32" s="16">
        <v>9098</v>
      </c>
      <c r="C32" s="16">
        <v>440</v>
      </c>
      <c r="D32" s="140">
        <f t="shared" si="0"/>
        <v>4.8362277423609585</v>
      </c>
    </row>
    <row r="33" spans="1:4" ht="24.75" customHeight="1">
      <c r="A33" s="17" t="s">
        <v>719</v>
      </c>
      <c r="B33" s="16">
        <v>8157</v>
      </c>
      <c r="C33" s="16">
        <v>8268</v>
      </c>
      <c r="D33" s="140">
        <f t="shared" si="0"/>
        <v>101.36079440970944</v>
      </c>
    </row>
    <row r="34" spans="1:4" ht="24.75" customHeight="1">
      <c r="A34" s="15" t="s">
        <v>720</v>
      </c>
      <c r="B34" s="16">
        <f>SUM(B35:B35)</f>
        <v>3200</v>
      </c>
      <c r="C34" s="16">
        <f>SUM(C35:C35)</f>
        <v>5035</v>
      </c>
      <c r="D34" s="140">
        <f t="shared" si="0"/>
        <v>157.34375</v>
      </c>
    </row>
    <row r="35" spans="1:4" ht="24.75" customHeight="1">
      <c r="A35" s="17" t="s">
        <v>721</v>
      </c>
      <c r="B35" s="16">
        <v>3200</v>
      </c>
      <c r="C35" s="16">
        <v>5035</v>
      </c>
      <c r="D35" s="140">
        <f t="shared" si="0"/>
        <v>157.34375</v>
      </c>
    </row>
    <row r="36" spans="1:4" ht="24.75" customHeight="1">
      <c r="A36" s="15" t="s">
        <v>539</v>
      </c>
      <c r="B36" s="16">
        <f>SUM(B37:B38)</f>
        <v>0</v>
      </c>
      <c r="C36" s="16">
        <f>SUM(C37:C38)</f>
        <v>54</v>
      </c>
      <c r="D36" s="140">
        <f t="shared" si="0"/>
      </c>
    </row>
    <row r="37" spans="1:4" ht="34.5" customHeight="1">
      <c r="A37" s="18" t="s">
        <v>728</v>
      </c>
      <c r="B37" s="16"/>
      <c r="C37" s="16">
        <v>12</v>
      </c>
      <c r="D37" s="140">
        <f t="shared" si="0"/>
      </c>
    </row>
    <row r="38" spans="1:4" ht="24.75" customHeight="1">
      <c r="A38" s="17" t="s">
        <v>543</v>
      </c>
      <c r="B38" s="16"/>
      <c r="C38" s="16">
        <v>42</v>
      </c>
      <c r="D38" s="140">
        <f t="shared" si="0"/>
      </c>
    </row>
  </sheetData>
  <sheetProtection/>
  <mergeCells count="5">
    <mergeCell ref="A2:D2"/>
    <mergeCell ref="A3:D3"/>
    <mergeCell ref="C4:D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E33"/>
  <sheetViews>
    <sheetView showZeros="0" zoomScaleSheetLayoutView="100" workbookViewId="0" topLeftCell="A3">
      <selection activeCell="D6" sqref="D6:D33"/>
    </sheetView>
  </sheetViews>
  <sheetFormatPr defaultColWidth="9.00390625" defaultRowHeight="31.5" customHeight="1"/>
  <cols>
    <col min="1" max="1" width="35.625" style="3" customWidth="1"/>
    <col min="2" max="3" width="15.625" style="3" customWidth="1"/>
    <col min="4" max="4" width="15.625" style="4" customWidth="1"/>
    <col min="5" max="5" width="9.00390625" style="1" customWidth="1"/>
  </cols>
  <sheetData>
    <row r="1" spans="1:5" ht="15.75" customHeight="1">
      <c r="A1" s="5" t="s">
        <v>733</v>
      </c>
      <c r="B1" s="137"/>
      <c r="C1" s="137"/>
      <c r="D1" s="6"/>
      <c r="E1" s="7"/>
    </row>
    <row r="2" spans="1:5" s="1" customFormat="1" ht="60" customHeight="1">
      <c r="A2" s="98" t="s">
        <v>734</v>
      </c>
      <c r="B2" s="8"/>
      <c r="C2" s="8"/>
      <c r="D2" s="8"/>
      <c r="E2" s="9"/>
    </row>
    <row r="3" spans="1:4" s="2" customFormat="1" ht="15.75" customHeight="1">
      <c r="A3" s="10" t="s">
        <v>37</v>
      </c>
      <c r="B3" s="10"/>
      <c r="C3" s="10"/>
      <c r="D3" s="11"/>
    </row>
    <row r="4" spans="1:4" s="1" customFormat="1" ht="24.75" customHeight="1">
      <c r="A4" s="12" t="s">
        <v>74</v>
      </c>
      <c r="B4" s="142" t="s">
        <v>638</v>
      </c>
      <c r="C4" s="14" t="s">
        <v>40</v>
      </c>
      <c r="D4" s="14"/>
    </row>
    <row r="5" spans="1:4" s="1" customFormat="1" ht="24.75" customHeight="1">
      <c r="A5" s="12"/>
      <c r="B5" s="143"/>
      <c r="C5" s="41" t="s">
        <v>44</v>
      </c>
      <c r="D5" s="26" t="s">
        <v>45</v>
      </c>
    </row>
    <row r="6" spans="1:4" s="1" customFormat="1" ht="24.75" customHeight="1">
      <c r="A6" s="144" t="s">
        <v>77</v>
      </c>
      <c r="B6" s="16">
        <f>SUM(B7,B12,B19,B21,B24,B26,B30,B32)</f>
        <v>129895</v>
      </c>
      <c r="C6" s="16">
        <f>SUM(C7,C12,C19,C21,C24,C26,C30,C32)</f>
        <v>131707</v>
      </c>
      <c r="D6" s="145">
        <f>IF(B6=0,"",C6/B6*100)</f>
        <v>101.39497286269679</v>
      </c>
    </row>
    <row r="7" spans="1:4" s="1" customFormat="1" ht="24.75" customHeight="1">
      <c r="A7" s="146" t="s">
        <v>678</v>
      </c>
      <c r="B7" s="16">
        <f>SUM(B8:B11)</f>
        <v>24931</v>
      </c>
      <c r="C7" s="16">
        <f>SUM(C8:C11)</f>
        <v>28771</v>
      </c>
      <c r="D7" s="145">
        <f aca="true" t="shared" si="0" ref="D7:D33">IF(B7=0,"",C7/B7*100)</f>
        <v>115.40251093016727</v>
      </c>
    </row>
    <row r="8" spans="1:4" s="1" customFormat="1" ht="24.75" customHeight="1">
      <c r="A8" s="147" t="s">
        <v>679</v>
      </c>
      <c r="B8" s="16">
        <v>16871</v>
      </c>
      <c r="C8" s="16">
        <v>19706</v>
      </c>
      <c r="D8" s="145">
        <f t="shared" si="0"/>
        <v>116.80398316638019</v>
      </c>
    </row>
    <row r="9" spans="1:4" s="1" customFormat="1" ht="24.75" customHeight="1">
      <c r="A9" s="147" t="s">
        <v>680</v>
      </c>
      <c r="B9" s="16">
        <v>5347</v>
      </c>
      <c r="C9" s="16">
        <v>5625</v>
      </c>
      <c r="D9" s="145">
        <f t="shared" si="0"/>
        <v>105.19917710865907</v>
      </c>
    </row>
    <row r="10" spans="1:4" s="1" customFormat="1" ht="24.75" customHeight="1">
      <c r="A10" s="147" t="s">
        <v>504</v>
      </c>
      <c r="B10" s="16">
        <v>1897</v>
      </c>
      <c r="C10" s="16">
        <v>2330</v>
      </c>
      <c r="D10" s="145">
        <f t="shared" si="0"/>
        <v>122.8255139694254</v>
      </c>
    </row>
    <row r="11" spans="1:4" s="1" customFormat="1" ht="24.75" customHeight="1">
      <c r="A11" s="147" t="s">
        <v>681</v>
      </c>
      <c r="B11" s="16">
        <v>816</v>
      </c>
      <c r="C11" s="16">
        <v>1110</v>
      </c>
      <c r="D11" s="145">
        <f t="shared" si="0"/>
        <v>136.02941176470588</v>
      </c>
    </row>
    <row r="12" spans="1:4" s="1" customFormat="1" ht="24.75" customHeight="1">
      <c r="A12" s="146" t="s">
        <v>682</v>
      </c>
      <c r="B12" s="16">
        <f>SUM(B13:B18)</f>
        <v>10282</v>
      </c>
      <c r="C12" s="16">
        <f>SUM(C13:C18)</f>
        <v>6662</v>
      </c>
      <c r="D12" s="145">
        <f t="shared" si="0"/>
        <v>64.7928418595604</v>
      </c>
    </row>
    <row r="13" spans="1:4" s="1" customFormat="1" ht="24.75" customHeight="1">
      <c r="A13" s="147" t="s">
        <v>683</v>
      </c>
      <c r="B13" s="16">
        <v>428</v>
      </c>
      <c r="C13" s="16">
        <v>521</v>
      </c>
      <c r="D13" s="145">
        <f t="shared" si="0"/>
        <v>121.72897196261682</v>
      </c>
    </row>
    <row r="14" spans="1:4" ht="24.75" customHeight="1">
      <c r="A14" s="147" t="s">
        <v>687</v>
      </c>
      <c r="B14" s="16">
        <v>7333</v>
      </c>
      <c r="C14" s="16">
        <v>3835</v>
      </c>
      <c r="D14" s="145">
        <f t="shared" si="0"/>
        <v>52.29783171962362</v>
      </c>
    </row>
    <row r="15" spans="1:4" ht="24.75" customHeight="1">
      <c r="A15" s="147" t="s">
        <v>688</v>
      </c>
      <c r="B15" s="16">
        <v>28</v>
      </c>
      <c r="C15" s="16">
        <v>4</v>
      </c>
      <c r="D15" s="145">
        <f t="shared" si="0"/>
        <v>14.285714285714285</v>
      </c>
    </row>
    <row r="16" spans="1:4" ht="24.75" customHeight="1">
      <c r="A16" s="147" t="s">
        <v>689</v>
      </c>
      <c r="B16" s="16">
        <v>1</v>
      </c>
      <c r="C16" s="16"/>
      <c r="D16" s="145">
        <f t="shared" si="0"/>
        <v>0</v>
      </c>
    </row>
    <row r="17" spans="1:4" ht="24.75" customHeight="1">
      <c r="A17" s="147" t="s">
        <v>690</v>
      </c>
      <c r="B17" s="16">
        <v>496</v>
      </c>
      <c r="C17" s="16">
        <v>213</v>
      </c>
      <c r="D17" s="145">
        <f t="shared" si="0"/>
        <v>42.943548387096776</v>
      </c>
    </row>
    <row r="18" spans="1:4" ht="24.75" customHeight="1">
      <c r="A18" s="147" t="s">
        <v>692</v>
      </c>
      <c r="B18" s="16">
        <v>1996</v>
      </c>
      <c r="C18" s="16">
        <v>2089</v>
      </c>
      <c r="D18" s="145">
        <f t="shared" si="0"/>
        <v>104.65931863727455</v>
      </c>
    </row>
    <row r="19" spans="1:4" ht="24.75" customHeight="1">
      <c r="A19" s="146" t="s">
        <v>693</v>
      </c>
      <c r="B19" s="16">
        <f>SUM(B20:B20)</f>
        <v>0</v>
      </c>
      <c r="C19" s="16">
        <f>SUM(C20:C20)</f>
        <v>7</v>
      </c>
      <c r="D19" s="145">
        <f t="shared" si="0"/>
      </c>
    </row>
    <row r="20" spans="1:4" ht="24.75" customHeight="1">
      <c r="A20" s="147" t="s">
        <v>698</v>
      </c>
      <c r="B20" s="16"/>
      <c r="C20" s="16">
        <v>7</v>
      </c>
      <c r="D20" s="145">
        <f t="shared" si="0"/>
      </c>
    </row>
    <row r="21" spans="1:4" ht="24.75" customHeight="1">
      <c r="A21" s="146" t="s">
        <v>701</v>
      </c>
      <c r="B21" s="16">
        <f>SUM(B22:B23)</f>
        <v>74726</v>
      </c>
      <c r="C21" s="16">
        <f>SUM(C22:C23)</f>
        <v>82176</v>
      </c>
      <c r="D21" s="145">
        <f t="shared" si="0"/>
        <v>109.96975617589595</v>
      </c>
    </row>
    <row r="22" spans="1:4" ht="24.75" customHeight="1">
      <c r="A22" s="147" t="s">
        <v>702</v>
      </c>
      <c r="B22" s="16">
        <v>61957</v>
      </c>
      <c r="C22" s="16">
        <v>72016</v>
      </c>
      <c r="D22" s="145">
        <f t="shared" si="0"/>
        <v>116.23545362105976</v>
      </c>
    </row>
    <row r="23" spans="1:4" ht="24.75" customHeight="1">
      <c r="A23" s="147" t="s">
        <v>703</v>
      </c>
      <c r="B23" s="16">
        <v>12769</v>
      </c>
      <c r="C23" s="16">
        <v>10160</v>
      </c>
      <c r="D23" s="145">
        <f t="shared" si="0"/>
        <v>79.56770303077766</v>
      </c>
    </row>
    <row r="24" spans="1:4" ht="24.75" customHeight="1">
      <c r="A24" s="146" t="s">
        <v>705</v>
      </c>
      <c r="B24" s="16">
        <f>SUM(B25:B25)</f>
        <v>3</v>
      </c>
      <c r="C24" s="16">
        <f>SUM(C25:C25)</f>
        <v>0</v>
      </c>
      <c r="D24" s="145">
        <f t="shared" si="0"/>
        <v>0</v>
      </c>
    </row>
    <row r="25" spans="1:4" ht="24.75" customHeight="1">
      <c r="A25" s="147" t="s">
        <v>706</v>
      </c>
      <c r="B25" s="16">
        <v>3</v>
      </c>
      <c r="C25" s="16"/>
      <c r="D25" s="145">
        <f t="shared" si="0"/>
        <v>0</v>
      </c>
    </row>
    <row r="26" spans="1:4" ht="24.75" customHeight="1">
      <c r="A26" s="146" t="s">
        <v>714</v>
      </c>
      <c r="B26" s="16">
        <f>SUM(B27:B29)</f>
        <v>16753</v>
      </c>
      <c r="C26" s="16">
        <f>SUM(C27:C29)</f>
        <v>9014</v>
      </c>
      <c r="D26" s="145">
        <f t="shared" si="0"/>
        <v>53.80528860502597</v>
      </c>
    </row>
    <row r="27" spans="1:4" ht="24.75" customHeight="1">
      <c r="A27" s="147" t="s">
        <v>715</v>
      </c>
      <c r="B27" s="16">
        <v>57</v>
      </c>
      <c r="C27" s="16">
        <v>847</v>
      </c>
      <c r="D27" s="145">
        <f t="shared" si="0"/>
        <v>1485.9649122807018</v>
      </c>
    </row>
    <row r="28" spans="1:4" ht="24.75" customHeight="1">
      <c r="A28" s="147" t="s">
        <v>718</v>
      </c>
      <c r="B28" s="16">
        <v>9098</v>
      </c>
      <c r="C28" s="16">
        <v>440</v>
      </c>
      <c r="D28" s="145">
        <f t="shared" si="0"/>
        <v>4.8362277423609585</v>
      </c>
    </row>
    <row r="29" spans="1:4" ht="24.75" customHeight="1">
      <c r="A29" s="147" t="s">
        <v>719</v>
      </c>
      <c r="B29" s="16">
        <v>7598</v>
      </c>
      <c r="C29" s="16">
        <v>7727</v>
      </c>
      <c r="D29" s="145">
        <f t="shared" si="0"/>
        <v>101.69781521453014</v>
      </c>
    </row>
    <row r="30" spans="1:4" ht="24.75" customHeight="1">
      <c r="A30" s="146" t="s">
        <v>720</v>
      </c>
      <c r="B30" s="16">
        <f>SUM(B31:B31)</f>
        <v>3200</v>
      </c>
      <c r="C30" s="16">
        <f>SUM(C31:C31)</f>
        <v>5035</v>
      </c>
      <c r="D30" s="145">
        <f t="shared" si="0"/>
        <v>157.34375</v>
      </c>
    </row>
    <row r="31" spans="1:4" ht="24.75" customHeight="1">
      <c r="A31" s="147" t="s">
        <v>721</v>
      </c>
      <c r="B31" s="16">
        <v>3200</v>
      </c>
      <c r="C31" s="16">
        <v>5035</v>
      </c>
      <c r="D31" s="145">
        <f t="shared" si="0"/>
        <v>157.34375</v>
      </c>
    </row>
    <row r="32" spans="1:4" ht="24.75" customHeight="1">
      <c r="A32" s="146" t="s">
        <v>539</v>
      </c>
      <c r="B32" s="16">
        <f>SUM(B33:B33)</f>
        <v>0</v>
      </c>
      <c r="C32" s="16">
        <f>SUM(C33:C33)</f>
        <v>42</v>
      </c>
      <c r="D32" s="145">
        <f t="shared" si="0"/>
      </c>
    </row>
    <row r="33" spans="1:4" ht="24.75" customHeight="1">
      <c r="A33" s="147" t="s">
        <v>543</v>
      </c>
      <c r="B33" s="16"/>
      <c r="C33" s="16">
        <v>42</v>
      </c>
      <c r="D33" s="145">
        <f t="shared" si="0"/>
      </c>
    </row>
  </sheetData>
  <sheetProtection/>
  <mergeCells count="5">
    <mergeCell ref="A2:D2"/>
    <mergeCell ref="A3:D3"/>
    <mergeCell ref="C4:D4"/>
    <mergeCell ref="A4:A5"/>
    <mergeCell ref="B4:B5"/>
  </mergeCells>
  <printOptions/>
  <pageMargins left="0.75" right="0.75" top="0.7900000000000001" bottom="0.7900000000000001" header="0.51" footer="0.51"/>
  <pageSetup fitToHeight="0" fitToWidth="1" horizontalDpi="600" verticalDpi="600" orientation="portrait" paperSize="9" scale="98"/>
</worksheet>
</file>

<file path=xl/worksheets/sheet16.xml><?xml version="1.0" encoding="utf-8"?>
<worksheet xmlns="http://schemas.openxmlformats.org/spreadsheetml/2006/main" xmlns:r="http://schemas.openxmlformats.org/officeDocument/2006/relationships">
  <dimension ref="A1:E65"/>
  <sheetViews>
    <sheetView showZeros="0" zoomScaleSheetLayoutView="100" workbookViewId="0" topLeftCell="A1">
      <selection activeCell="D6" sqref="D6:D65"/>
    </sheetView>
  </sheetViews>
  <sheetFormatPr defaultColWidth="9.00390625" defaultRowHeight="31.5" customHeight="1"/>
  <cols>
    <col min="1" max="1" width="35.625" style="90" customWidth="1"/>
    <col min="2" max="3" width="15.625" style="3" customWidth="1"/>
    <col min="4" max="4" width="15.625" style="4" customWidth="1"/>
    <col min="5" max="5" width="9.00390625" style="1" customWidth="1"/>
  </cols>
  <sheetData>
    <row r="1" spans="1:5" ht="15.75" customHeight="1">
      <c r="A1" s="94" t="s">
        <v>735</v>
      </c>
      <c r="B1" s="137"/>
      <c r="C1" s="137"/>
      <c r="D1" s="6"/>
      <c r="E1" s="7"/>
    </row>
    <row r="2" spans="1:5" s="1" customFormat="1" ht="45" customHeight="1">
      <c r="A2" s="98" t="s">
        <v>736</v>
      </c>
      <c r="B2" s="8"/>
      <c r="C2" s="8"/>
      <c r="D2" s="8"/>
      <c r="E2" s="9"/>
    </row>
    <row r="3" spans="1:4" s="2" customFormat="1" ht="15.75" customHeight="1">
      <c r="A3" s="138" t="s">
        <v>37</v>
      </c>
      <c r="B3" s="10"/>
      <c r="C3" s="10"/>
      <c r="D3" s="11"/>
    </row>
    <row r="4" spans="1:4" s="1" customFormat="1" ht="24.75" customHeight="1">
      <c r="A4" s="12" t="s">
        <v>737</v>
      </c>
      <c r="B4" s="14" t="s">
        <v>677</v>
      </c>
      <c r="C4" s="14" t="s">
        <v>40</v>
      </c>
      <c r="D4" s="14"/>
    </row>
    <row r="5" spans="1:4" s="1" customFormat="1" ht="24.75" customHeight="1">
      <c r="A5" s="12"/>
      <c r="B5" s="14"/>
      <c r="C5" s="41" t="s">
        <v>44</v>
      </c>
      <c r="D5" s="26" t="s">
        <v>45</v>
      </c>
    </row>
    <row r="6" spans="1:4" s="1" customFormat="1" ht="24.75" customHeight="1">
      <c r="A6" s="139" t="s">
        <v>77</v>
      </c>
      <c r="B6" s="16">
        <f>SUM(B7,B19,B23,B65)</f>
        <v>377828</v>
      </c>
      <c r="C6" s="16">
        <f>SUM(C7,C19,C23,C65)</f>
        <v>377815</v>
      </c>
      <c r="D6" s="140">
        <f>IF(B6=0,"",C6/B6*100)</f>
        <v>99.99655928094265</v>
      </c>
    </row>
    <row r="7" spans="1:4" s="1" customFormat="1" ht="24.75" customHeight="1">
      <c r="A7" s="139" t="s">
        <v>738</v>
      </c>
      <c r="B7" s="16">
        <f>SUM(B8,B12:B18)</f>
        <v>114495</v>
      </c>
      <c r="C7" s="16">
        <f>SUM(C8,C12:C18)</f>
        <v>106749</v>
      </c>
      <c r="D7" s="140">
        <f aca="true" t="shared" si="0" ref="D7:D13">IF(B7=0,"",C7/B7*100)</f>
        <v>93.23463906720818</v>
      </c>
    </row>
    <row r="8" spans="1:4" s="1" customFormat="1" ht="24.75" customHeight="1">
      <c r="A8" s="141" t="s">
        <v>739</v>
      </c>
      <c r="B8" s="16">
        <f>SUM(B9:B11)</f>
        <v>36237</v>
      </c>
      <c r="C8" s="16">
        <f>SUM(C9:C11)</f>
        <v>35085</v>
      </c>
      <c r="D8" s="140">
        <f t="shared" si="0"/>
        <v>96.82092888484146</v>
      </c>
    </row>
    <row r="9" spans="1:4" s="1" customFormat="1" ht="24.75" customHeight="1">
      <c r="A9" s="141" t="s">
        <v>740</v>
      </c>
      <c r="B9" s="16">
        <v>3660</v>
      </c>
      <c r="C9" s="16">
        <v>3657</v>
      </c>
      <c r="D9" s="140">
        <f t="shared" si="0"/>
        <v>99.91803278688525</v>
      </c>
    </row>
    <row r="10" spans="1:4" s="1" customFormat="1" ht="24.75" customHeight="1">
      <c r="A10" s="141" t="s">
        <v>741</v>
      </c>
      <c r="B10" s="16">
        <v>7897</v>
      </c>
      <c r="C10" s="16">
        <v>7402</v>
      </c>
      <c r="D10" s="140">
        <f t="shared" si="0"/>
        <v>93.73179688489299</v>
      </c>
    </row>
    <row r="11" spans="1:4" s="1" customFormat="1" ht="24.75" customHeight="1">
      <c r="A11" s="141" t="s">
        <v>742</v>
      </c>
      <c r="B11" s="16">
        <v>24680</v>
      </c>
      <c r="C11" s="16">
        <v>24026</v>
      </c>
      <c r="D11" s="140">
        <f t="shared" si="0"/>
        <v>97.35008103727715</v>
      </c>
    </row>
    <row r="12" spans="1:4" s="1" customFormat="1" ht="24.75" customHeight="1">
      <c r="A12" s="141" t="s">
        <v>743</v>
      </c>
      <c r="B12" s="16">
        <v>2215</v>
      </c>
      <c r="C12" s="16">
        <v>2611</v>
      </c>
      <c r="D12" s="140">
        <f t="shared" si="0"/>
        <v>117.8781038374718</v>
      </c>
    </row>
    <row r="13" spans="1:4" s="1" customFormat="1" ht="24.75" customHeight="1">
      <c r="A13" s="141" t="s">
        <v>744</v>
      </c>
      <c r="B13" s="16">
        <v>1794</v>
      </c>
      <c r="C13" s="16">
        <v>1810</v>
      </c>
      <c r="D13" s="140">
        <f t="shared" si="0"/>
        <v>100.89186176142697</v>
      </c>
    </row>
    <row r="14" spans="1:4" s="1" customFormat="1" ht="24.75" customHeight="1">
      <c r="A14" s="141" t="s">
        <v>745</v>
      </c>
      <c r="B14" s="16">
        <v>5692</v>
      </c>
      <c r="C14" s="16">
        <v>5579</v>
      </c>
      <c r="D14" s="140">
        <f aca="true" t="shared" si="1" ref="D14:D45">IF(B14=0,"",C14/B14*100)</f>
        <v>98.0147575544624</v>
      </c>
    </row>
    <row r="15" spans="1:4" s="1" customFormat="1" ht="24.75" customHeight="1">
      <c r="A15" s="141" t="s">
        <v>746</v>
      </c>
      <c r="B15" s="16">
        <v>27694</v>
      </c>
      <c r="C15" s="16">
        <v>25805</v>
      </c>
      <c r="D15" s="140">
        <f t="shared" si="1"/>
        <v>93.17902794829205</v>
      </c>
    </row>
    <row r="16" spans="1:4" ht="24.75" customHeight="1">
      <c r="A16" s="141" t="s">
        <v>747</v>
      </c>
      <c r="B16" s="16">
        <v>40118</v>
      </c>
      <c r="C16" s="16">
        <v>35070</v>
      </c>
      <c r="D16" s="140">
        <f t="shared" si="1"/>
        <v>87.41711949748243</v>
      </c>
    </row>
    <row r="17" spans="1:4" ht="24.75" customHeight="1">
      <c r="A17" s="141" t="s">
        <v>748</v>
      </c>
      <c r="B17" s="16">
        <v>656</v>
      </c>
      <c r="C17" s="16">
        <v>714</v>
      </c>
      <c r="D17" s="140">
        <f t="shared" si="1"/>
        <v>108.84146341463415</v>
      </c>
    </row>
    <row r="18" spans="1:4" ht="24.75" customHeight="1">
      <c r="A18" s="141" t="s">
        <v>749</v>
      </c>
      <c r="B18" s="16">
        <v>89</v>
      </c>
      <c r="C18" s="16">
        <v>75</v>
      </c>
      <c r="D18" s="140">
        <f t="shared" si="1"/>
        <v>84.26966292134831</v>
      </c>
    </row>
    <row r="19" spans="1:4" ht="24.75" customHeight="1">
      <c r="A19" s="139" t="s">
        <v>750</v>
      </c>
      <c r="B19" s="16">
        <f>SUM(B20:B22)</f>
        <v>36711</v>
      </c>
      <c r="C19" s="16">
        <f>SUM(C20:C22)</f>
        <v>34420</v>
      </c>
      <c r="D19" s="140">
        <f t="shared" si="1"/>
        <v>93.7593636784615</v>
      </c>
    </row>
    <row r="20" spans="1:4" ht="24.75" customHeight="1">
      <c r="A20" s="141" t="s">
        <v>751</v>
      </c>
      <c r="B20" s="16">
        <v>15174</v>
      </c>
      <c r="C20" s="16">
        <v>13226</v>
      </c>
      <c r="D20" s="140">
        <f t="shared" si="1"/>
        <v>87.16225121919072</v>
      </c>
    </row>
    <row r="21" spans="1:4" ht="24.75" customHeight="1">
      <c r="A21" s="141" t="s">
        <v>752</v>
      </c>
      <c r="B21" s="16">
        <v>1902</v>
      </c>
      <c r="C21" s="16">
        <v>1849</v>
      </c>
      <c r="D21" s="140">
        <f t="shared" si="1"/>
        <v>97.21345951629863</v>
      </c>
    </row>
    <row r="22" spans="1:4" ht="24.75" customHeight="1">
      <c r="A22" s="141" t="s">
        <v>753</v>
      </c>
      <c r="B22" s="16">
        <v>19635</v>
      </c>
      <c r="C22" s="16">
        <v>19345</v>
      </c>
      <c r="D22" s="140">
        <f t="shared" si="1"/>
        <v>98.52304558186911</v>
      </c>
    </row>
    <row r="23" spans="1:4" ht="24.75" customHeight="1">
      <c r="A23" s="139" t="s">
        <v>754</v>
      </c>
      <c r="B23" s="16">
        <f>SUM(B24:B25,B28:B29,B32,B35,B38:B39,B45,B48:B58,B61:B64)</f>
        <v>49738</v>
      </c>
      <c r="C23" s="16">
        <f>SUM(C24:C25,C28:C29,C32,C35,C38:C39,C45,C48:C58,C61:C64)</f>
        <v>84781</v>
      </c>
      <c r="D23" s="140">
        <f t="shared" si="1"/>
        <v>170.4551851702923</v>
      </c>
    </row>
    <row r="24" spans="1:4" ht="24.75" customHeight="1">
      <c r="A24" s="141" t="s">
        <v>755</v>
      </c>
      <c r="B24" s="16">
        <v>15</v>
      </c>
      <c r="C24" s="16">
        <v>8</v>
      </c>
      <c r="D24" s="140">
        <f t="shared" si="1"/>
        <v>53.333333333333336</v>
      </c>
    </row>
    <row r="25" spans="1:4" ht="24.75" customHeight="1">
      <c r="A25" s="141" t="s">
        <v>756</v>
      </c>
      <c r="B25" s="16">
        <f>SUM(B26:B27)</f>
        <v>1304</v>
      </c>
      <c r="C25" s="16">
        <f>SUM(C26:C27)</f>
        <v>1912</v>
      </c>
      <c r="D25" s="140">
        <f t="shared" si="1"/>
        <v>146.62576687116564</v>
      </c>
    </row>
    <row r="26" spans="1:4" ht="24.75" customHeight="1">
      <c r="A26" s="141" t="s">
        <v>757</v>
      </c>
      <c r="B26" s="16">
        <v>703</v>
      </c>
      <c r="C26" s="16">
        <v>1165</v>
      </c>
      <c r="D26" s="140">
        <f t="shared" si="1"/>
        <v>165.71834992887625</v>
      </c>
    </row>
    <row r="27" spans="1:4" ht="24.75" customHeight="1">
      <c r="A27" s="141" t="s">
        <v>758</v>
      </c>
      <c r="B27" s="16">
        <v>601</v>
      </c>
      <c r="C27" s="16">
        <v>747</v>
      </c>
      <c r="D27" s="140">
        <f t="shared" si="1"/>
        <v>124.2928452579035</v>
      </c>
    </row>
    <row r="28" spans="1:4" ht="34.5" customHeight="1">
      <c r="A28" s="141" t="s">
        <v>759</v>
      </c>
      <c r="B28" s="16">
        <v>112</v>
      </c>
      <c r="C28" s="16">
        <v>53</v>
      </c>
      <c r="D28" s="140">
        <f t="shared" si="1"/>
        <v>47.32142857142857</v>
      </c>
    </row>
    <row r="29" spans="1:4" ht="24.75" customHeight="1">
      <c r="A29" s="141" t="s">
        <v>760</v>
      </c>
      <c r="B29" s="16">
        <f>SUM(B30:B31)</f>
        <v>24</v>
      </c>
      <c r="C29" s="16">
        <f>SUM(C30:C31)</f>
        <v>40</v>
      </c>
      <c r="D29" s="140">
        <f t="shared" si="1"/>
        <v>166.66666666666669</v>
      </c>
    </row>
    <row r="30" spans="1:4" ht="24.75" customHeight="1">
      <c r="A30" s="141" t="s">
        <v>757</v>
      </c>
      <c r="B30" s="16">
        <v>15</v>
      </c>
      <c r="C30" s="16">
        <v>21</v>
      </c>
      <c r="D30" s="140">
        <f t="shared" si="1"/>
        <v>140</v>
      </c>
    </row>
    <row r="31" spans="1:4" ht="24.75" customHeight="1">
      <c r="A31" s="141" t="s">
        <v>758</v>
      </c>
      <c r="B31" s="16">
        <v>9</v>
      </c>
      <c r="C31" s="16">
        <v>19</v>
      </c>
      <c r="D31" s="140">
        <f t="shared" si="1"/>
        <v>211.11111111111111</v>
      </c>
    </row>
    <row r="32" spans="1:4" ht="24.75" customHeight="1">
      <c r="A32" s="141" t="s">
        <v>761</v>
      </c>
      <c r="B32" s="16">
        <f>SUM(B33:B34)</f>
        <v>30</v>
      </c>
      <c r="C32" s="16">
        <f>SUM(C33:C34)</f>
        <v>21</v>
      </c>
      <c r="D32" s="140">
        <f t="shared" si="1"/>
        <v>70</v>
      </c>
    </row>
    <row r="33" spans="1:4" ht="24.75" customHeight="1">
      <c r="A33" s="141" t="s">
        <v>762</v>
      </c>
      <c r="B33" s="16">
        <v>13</v>
      </c>
      <c r="C33" s="16">
        <v>19</v>
      </c>
      <c r="D33" s="140">
        <f t="shared" si="1"/>
        <v>146.15384615384613</v>
      </c>
    </row>
    <row r="34" spans="1:4" ht="24.75" customHeight="1">
      <c r="A34" s="141" t="s">
        <v>763</v>
      </c>
      <c r="B34" s="16">
        <v>17</v>
      </c>
      <c r="C34" s="16">
        <v>2</v>
      </c>
      <c r="D34" s="140">
        <f t="shared" si="1"/>
        <v>11.76470588235294</v>
      </c>
    </row>
    <row r="35" spans="1:4" ht="24.75" customHeight="1">
      <c r="A35" s="141" t="s">
        <v>764</v>
      </c>
      <c r="B35" s="16">
        <f>SUM(B36:B37)</f>
        <v>5</v>
      </c>
      <c r="C35" s="16">
        <f>SUM(C36:C37)</f>
        <v>259</v>
      </c>
      <c r="D35" s="140">
        <f t="shared" si="1"/>
        <v>5180</v>
      </c>
    </row>
    <row r="36" spans="1:4" ht="24.75" customHeight="1">
      <c r="A36" s="141" t="s">
        <v>762</v>
      </c>
      <c r="B36" s="16">
        <v>5</v>
      </c>
      <c r="C36" s="16">
        <v>19</v>
      </c>
      <c r="D36" s="140">
        <f t="shared" si="1"/>
        <v>380</v>
      </c>
    </row>
    <row r="37" spans="1:4" ht="34.5" customHeight="1">
      <c r="A37" s="141" t="s">
        <v>765</v>
      </c>
      <c r="B37" s="16"/>
      <c r="C37" s="16">
        <v>240</v>
      </c>
      <c r="D37" s="140">
        <f t="shared" si="1"/>
      </c>
    </row>
    <row r="38" spans="1:4" ht="49.5" customHeight="1">
      <c r="A38" s="141" t="s">
        <v>766</v>
      </c>
      <c r="B38" s="16">
        <v>421</v>
      </c>
      <c r="C38" s="16">
        <v>117</v>
      </c>
      <c r="D38" s="140">
        <f t="shared" si="1"/>
        <v>27.790973871733964</v>
      </c>
    </row>
    <row r="39" spans="1:4" ht="24.75" customHeight="1">
      <c r="A39" s="141" t="s">
        <v>767</v>
      </c>
      <c r="B39" s="16">
        <f>SUM(B40:B44)</f>
        <v>1847</v>
      </c>
      <c r="C39" s="16">
        <f>SUM(C40:C44)</f>
        <v>2363</v>
      </c>
      <c r="D39" s="140">
        <f t="shared" si="1"/>
        <v>127.93719545208447</v>
      </c>
    </row>
    <row r="40" spans="1:4" ht="24.75" customHeight="1">
      <c r="A40" s="141" t="s">
        <v>768</v>
      </c>
      <c r="B40" s="16">
        <v>1464</v>
      </c>
      <c r="C40" s="16">
        <v>2060</v>
      </c>
      <c r="D40" s="140">
        <f t="shared" si="1"/>
        <v>140.7103825136612</v>
      </c>
    </row>
    <row r="41" spans="1:4" ht="24.75" customHeight="1">
      <c r="A41" s="141" t="s">
        <v>769</v>
      </c>
      <c r="B41" s="16">
        <v>91</v>
      </c>
      <c r="C41" s="16">
        <v>89</v>
      </c>
      <c r="D41" s="140">
        <f t="shared" si="1"/>
        <v>97.8021978021978</v>
      </c>
    </row>
    <row r="42" spans="1:4" ht="24.75" customHeight="1">
      <c r="A42" s="141" t="s">
        <v>770</v>
      </c>
      <c r="B42" s="16">
        <v>64</v>
      </c>
      <c r="C42" s="16">
        <v>63</v>
      </c>
      <c r="D42" s="140">
        <f t="shared" si="1"/>
        <v>98.4375</v>
      </c>
    </row>
    <row r="43" spans="1:4" ht="24.75" customHeight="1">
      <c r="A43" s="141" t="s">
        <v>771</v>
      </c>
      <c r="B43" s="16">
        <v>216</v>
      </c>
      <c r="C43" s="16">
        <v>133</v>
      </c>
      <c r="D43" s="140">
        <f t="shared" si="1"/>
        <v>61.57407407407407</v>
      </c>
    </row>
    <row r="44" spans="1:4" ht="24.75" customHeight="1">
      <c r="A44" s="141" t="s">
        <v>772</v>
      </c>
      <c r="B44" s="16">
        <v>12</v>
      </c>
      <c r="C44" s="16">
        <v>18</v>
      </c>
      <c r="D44" s="140">
        <f t="shared" si="1"/>
        <v>150</v>
      </c>
    </row>
    <row r="45" spans="1:4" ht="24.75" customHeight="1">
      <c r="A45" s="141" t="s">
        <v>773</v>
      </c>
      <c r="B45" s="16">
        <f>SUM(B46:B47)</f>
        <v>696</v>
      </c>
      <c r="C45" s="16">
        <f>SUM(C46:C47)</f>
        <v>343</v>
      </c>
      <c r="D45" s="140">
        <f t="shared" si="1"/>
        <v>49.2816091954023</v>
      </c>
    </row>
    <row r="46" spans="1:4" ht="24.75" customHeight="1">
      <c r="A46" s="141" t="s">
        <v>774</v>
      </c>
      <c r="B46" s="16">
        <v>626</v>
      </c>
      <c r="C46" s="16">
        <v>201</v>
      </c>
      <c r="D46" s="140">
        <f aca="true" t="shared" si="2" ref="D46:D65">IF(B46=0,"",C46/B46*100)</f>
        <v>32.108626198083066</v>
      </c>
    </row>
    <row r="47" spans="1:4" ht="24.75" customHeight="1">
      <c r="A47" s="141" t="s">
        <v>775</v>
      </c>
      <c r="B47" s="16">
        <v>70</v>
      </c>
      <c r="C47" s="16">
        <v>142</v>
      </c>
      <c r="D47" s="140">
        <f t="shared" si="2"/>
        <v>202.85714285714283</v>
      </c>
    </row>
    <row r="48" spans="1:4" ht="24.75" customHeight="1">
      <c r="A48" s="141" t="s">
        <v>776</v>
      </c>
      <c r="B48" s="16">
        <v>3876</v>
      </c>
      <c r="C48" s="16">
        <v>9633</v>
      </c>
      <c r="D48" s="140">
        <f t="shared" si="2"/>
        <v>248.52941176470588</v>
      </c>
    </row>
    <row r="49" spans="1:4" ht="24.75" customHeight="1">
      <c r="A49" s="141" t="s">
        <v>777</v>
      </c>
      <c r="B49" s="16">
        <v>70</v>
      </c>
      <c r="C49" s="16">
        <v>70</v>
      </c>
      <c r="D49" s="140">
        <f t="shared" si="2"/>
        <v>100</v>
      </c>
    </row>
    <row r="50" spans="1:4" ht="34.5" customHeight="1">
      <c r="A50" s="141" t="s">
        <v>778</v>
      </c>
      <c r="B50" s="16">
        <v>8000</v>
      </c>
      <c r="C50" s="16">
        <v>7535</v>
      </c>
      <c r="D50" s="140">
        <f t="shared" si="2"/>
        <v>94.1875</v>
      </c>
    </row>
    <row r="51" spans="1:4" ht="24.75" customHeight="1">
      <c r="A51" s="141" t="s">
        <v>779</v>
      </c>
      <c r="B51" s="16">
        <v>1316</v>
      </c>
      <c r="C51" s="16">
        <v>1061</v>
      </c>
      <c r="D51" s="140">
        <f t="shared" si="2"/>
        <v>80.62310030395136</v>
      </c>
    </row>
    <row r="52" spans="1:4" ht="24.75" customHeight="1">
      <c r="A52" s="141" t="s">
        <v>780</v>
      </c>
      <c r="B52" s="16">
        <v>150</v>
      </c>
      <c r="C52" s="16">
        <v>17</v>
      </c>
      <c r="D52" s="140">
        <f t="shared" si="2"/>
        <v>11.333333333333332</v>
      </c>
    </row>
    <row r="53" spans="1:4" ht="24.75" customHeight="1">
      <c r="A53" s="141" t="s">
        <v>781</v>
      </c>
      <c r="B53" s="16">
        <v>582</v>
      </c>
      <c r="C53" s="16">
        <v>561</v>
      </c>
      <c r="D53" s="140">
        <f t="shared" si="2"/>
        <v>96.3917525773196</v>
      </c>
    </row>
    <row r="54" spans="1:4" ht="24.75" customHeight="1">
      <c r="A54" s="141" t="s">
        <v>782</v>
      </c>
      <c r="B54" s="16">
        <v>309</v>
      </c>
      <c r="C54" s="16">
        <v>309</v>
      </c>
      <c r="D54" s="140">
        <f t="shared" si="2"/>
        <v>100</v>
      </c>
    </row>
    <row r="55" spans="1:4" ht="24.75" customHeight="1">
      <c r="A55" s="141" t="s">
        <v>783</v>
      </c>
      <c r="B55" s="16">
        <v>371</v>
      </c>
      <c r="C55" s="16">
        <v>317</v>
      </c>
      <c r="D55" s="140">
        <f t="shared" si="2"/>
        <v>85.44474393530997</v>
      </c>
    </row>
    <row r="56" spans="1:4" ht="24.75" customHeight="1">
      <c r="A56" s="141" t="s">
        <v>784</v>
      </c>
      <c r="B56" s="16">
        <v>5550</v>
      </c>
      <c r="C56" s="16">
        <v>3010</v>
      </c>
      <c r="D56" s="140">
        <f t="shared" si="2"/>
        <v>54.234234234234236</v>
      </c>
    </row>
    <row r="57" spans="1:4" ht="24.75" customHeight="1">
      <c r="A57" s="141" t="s">
        <v>785</v>
      </c>
      <c r="B57" s="16">
        <v>1281</v>
      </c>
      <c r="C57" s="16">
        <v>1609</v>
      </c>
      <c r="D57" s="140">
        <f t="shared" si="2"/>
        <v>125.60499609679938</v>
      </c>
    </row>
    <row r="58" spans="1:4" ht="24.75" customHeight="1">
      <c r="A58" s="141" t="s">
        <v>786</v>
      </c>
      <c r="B58" s="16">
        <f>SUM(B59:B60)</f>
        <v>2380</v>
      </c>
      <c r="C58" s="16">
        <f>SUM(C59:C60)</f>
        <v>2141</v>
      </c>
      <c r="D58" s="140">
        <f t="shared" si="2"/>
        <v>89.95798319327731</v>
      </c>
    </row>
    <row r="59" spans="1:4" ht="24.75" customHeight="1">
      <c r="A59" s="141" t="s">
        <v>787</v>
      </c>
      <c r="B59" s="16">
        <v>2148</v>
      </c>
      <c r="C59" s="16">
        <v>1161</v>
      </c>
      <c r="D59" s="140">
        <f t="shared" si="2"/>
        <v>54.05027932960894</v>
      </c>
    </row>
    <row r="60" spans="1:4" ht="24.75" customHeight="1">
      <c r="A60" s="141" t="s">
        <v>788</v>
      </c>
      <c r="B60" s="16">
        <v>232</v>
      </c>
      <c r="C60" s="16">
        <v>980</v>
      </c>
      <c r="D60" s="140">
        <f t="shared" si="2"/>
        <v>422.4137931034483</v>
      </c>
    </row>
    <row r="61" spans="1:4" ht="24.75" customHeight="1">
      <c r="A61" s="141" t="s">
        <v>789</v>
      </c>
      <c r="B61" s="16">
        <v>350</v>
      </c>
      <c r="C61" s="16">
        <v>321</v>
      </c>
      <c r="D61" s="140">
        <f t="shared" si="2"/>
        <v>91.71428571428571</v>
      </c>
    </row>
    <row r="62" spans="1:4" ht="24.75" customHeight="1">
      <c r="A62" s="141" t="s">
        <v>790</v>
      </c>
      <c r="B62" s="16">
        <v>1652</v>
      </c>
      <c r="C62" s="16">
        <v>3085</v>
      </c>
      <c r="D62" s="140">
        <f t="shared" si="2"/>
        <v>186.74334140435835</v>
      </c>
    </row>
    <row r="63" spans="1:4" ht="24.75" customHeight="1">
      <c r="A63" s="141" t="s">
        <v>791</v>
      </c>
      <c r="B63" s="16">
        <v>2752</v>
      </c>
      <c r="C63" s="16">
        <v>627</v>
      </c>
      <c r="D63" s="140">
        <f t="shared" si="2"/>
        <v>22.78343023255814</v>
      </c>
    </row>
    <row r="64" spans="1:4" ht="24.75" customHeight="1">
      <c r="A64" s="141" t="s">
        <v>792</v>
      </c>
      <c r="B64" s="16">
        <v>16645</v>
      </c>
      <c r="C64" s="16">
        <v>49369</v>
      </c>
      <c r="D64" s="140">
        <f t="shared" si="2"/>
        <v>296.59957945328927</v>
      </c>
    </row>
    <row r="65" spans="1:4" ht="24.75" customHeight="1">
      <c r="A65" s="139" t="s">
        <v>793</v>
      </c>
      <c r="B65" s="16">
        <v>176884</v>
      </c>
      <c r="C65" s="16">
        <v>151865</v>
      </c>
      <c r="D65" s="140">
        <f t="shared" si="2"/>
        <v>85.85570204201623</v>
      </c>
    </row>
  </sheetData>
  <sheetProtection/>
  <mergeCells count="5">
    <mergeCell ref="A2:D2"/>
    <mergeCell ref="A3:D3"/>
    <mergeCell ref="C4:D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65"/>
  <sheetViews>
    <sheetView showZeros="0" zoomScaleSheetLayoutView="100" workbookViewId="0" topLeftCell="A1">
      <selection activeCell="D6" sqref="D6:D65"/>
    </sheetView>
  </sheetViews>
  <sheetFormatPr defaultColWidth="9.00390625" defaultRowHeight="31.5" customHeight="1"/>
  <cols>
    <col min="1" max="1" width="35.625" style="90" customWidth="1"/>
    <col min="2" max="3" width="15.625" style="3" customWidth="1"/>
    <col min="4" max="4" width="15.625" style="4" customWidth="1"/>
    <col min="5" max="5" width="9.00390625" style="1" customWidth="1"/>
  </cols>
  <sheetData>
    <row r="1" spans="1:5" ht="15.75" customHeight="1">
      <c r="A1" s="94" t="s">
        <v>794</v>
      </c>
      <c r="B1" s="137"/>
      <c r="C1" s="137"/>
      <c r="D1" s="6"/>
      <c r="E1" s="7"/>
    </row>
    <row r="2" spans="1:5" s="1" customFormat="1" ht="45" customHeight="1">
      <c r="A2" s="98" t="s">
        <v>795</v>
      </c>
      <c r="B2" s="8"/>
      <c r="C2" s="8"/>
      <c r="D2" s="8"/>
      <c r="E2" s="9"/>
    </row>
    <row r="3" spans="1:4" s="2" customFormat="1" ht="15.75" customHeight="1">
      <c r="A3" s="138" t="s">
        <v>37</v>
      </c>
      <c r="B3" s="10"/>
      <c r="C3" s="10"/>
      <c r="D3" s="11"/>
    </row>
    <row r="4" spans="1:4" s="1" customFormat="1" ht="24.75" customHeight="1">
      <c r="A4" s="12" t="s">
        <v>737</v>
      </c>
      <c r="B4" s="14" t="s">
        <v>677</v>
      </c>
      <c r="C4" s="14" t="s">
        <v>40</v>
      </c>
      <c r="D4" s="14"/>
    </row>
    <row r="5" spans="1:4" s="1" customFormat="1" ht="24.75" customHeight="1">
      <c r="A5" s="12"/>
      <c r="B5" s="14"/>
      <c r="C5" s="41" t="s">
        <v>44</v>
      </c>
      <c r="D5" s="26" t="s">
        <v>45</v>
      </c>
    </row>
    <row r="6" spans="1:4" s="1" customFormat="1" ht="24.75" customHeight="1">
      <c r="A6" s="139" t="s">
        <v>77</v>
      </c>
      <c r="B6" s="16">
        <f>SUM(B7,B19,B23,B65)</f>
        <v>343173</v>
      </c>
      <c r="C6" s="16">
        <f>SUM(C7,C19,C23,C65)</f>
        <v>334768</v>
      </c>
      <c r="D6" s="140">
        <f>IF(B6=0,"",C6/B6*100)</f>
        <v>97.55079799401469</v>
      </c>
    </row>
    <row r="7" spans="1:4" s="1" customFormat="1" ht="24.75" customHeight="1">
      <c r="A7" s="139" t="s">
        <v>738</v>
      </c>
      <c r="B7" s="16">
        <f>SUM(B8,B12:B18)</f>
        <v>106406</v>
      </c>
      <c r="C7" s="16">
        <f>SUM(C8,C12:C18)</f>
        <v>99237</v>
      </c>
      <c r="D7" s="140">
        <f aca="true" t="shared" si="0" ref="D7:D38">IF(B7=0,"",C7/B7*100)</f>
        <v>93.26259797379846</v>
      </c>
    </row>
    <row r="8" spans="1:4" s="1" customFormat="1" ht="24.75" customHeight="1">
      <c r="A8" s="141" t="s">
        <v>739</v>
      </c>
      <c r="B8" s="16">
        <f>SUM(B9:B11)</f>
        <v>33612</v>
      </c>
      <c r="C8" s="16">
        <f>SUM(C9:C11)</f>
        <v>32617</v>
      </c>
      <c r="D8" s="140">
        <f t="shared" si="0"/>
        <v>97.0397477091515</v>
      </c>
    </row>
    <row r="9" spans="1:4" s="1" customFormat="1" ht="24.75" customHeight="1">
      <c r="A9" s="141" t="s">
        <v>740</v>
      </c>
      <c r="B9" s="16">
        <v>3660</v>
      </c>
      <c r="C9" s="16">
        <v>3657</v>
      </c>
      <c r="D9" s="140">
        <f t="shared" si="0"/>
        <v>99.91803278688525</v>
      </c>
    </row>
    <row r="10" spans="1:4" s="1" customFormat="1" ht="24.75" customHeight="1">
      <c r="A10" s="141" t="s">
        <v>741</v>
      </c>
      <c r="B10" s="16">
        <v>6369</v>
      </c>
      <c r="C10" s="16">
        <v>5918</v>
      </c>
      <c r="D10" s="140">
        <f t="shared" si="0"/>
        <v>92.91882556131262</v>
      </c>
    </row>
    <row r="11" spans="1:4" s="1" customFormat="1" ht="24.75" customHeight="1">
      <c r="A11" s="141" t="s">
        <v>742</v>
      </c>
      <c r="B11" s="16">
        <v>23583</v>
      </c>
      <c r="C11" s="16">
        <v>23042</v>
      </c>
      <c r="D11" s="140">
        <f t="shared" si="0"/>
        <v>97.70597464275113</v>
      </c>
    </row>
    <row r="12" spans="1:4" s="1" customFormat="1" ht="24.75" customHeight="1">
      <c r="A12" s="141" t="s">
        <v>743</v>
      </c>
      <c r="B12" s="16">
        <v>1569</v>
      </c>
      <c r="C12" s="16">
        <v>2118</v>
      </c>
      <c r="D12" s="140">
        <f t="shared" si="0"/>
        <v>134.9904397705545</v>
      </c>
    </row>
    <row r="13" spans="1:4" s="1" customFormat="1" ht="24.75" customHeight="1">
      <c r="A13" s="141" t="s">
        <v>744</v>
      </c>
      <c r="B13" s="16">
        <v>1653</v>
      </c>
      <c r="C13" s="16">
        <v>1586</v>
      </c>
      <c r="D13" s="140">
        <f t="shared" si="0"/>
        <v>95.94676346037507</v>
      </c>
    </row>
    <row r="14" spans="1:4" s="1" customFormat="1" ht="24.75" customHeight="1">
      <c r="A14" s="141" t="s">
        <v>745</v>
      </c>
      <c r="B14" s="16">
        <v>4888</v>
      </c>
      <c r="C14" s="16">
        <v>4912</v>
      </c>
      <c r="D14" s="140">
        <f t="shared" si="0"/>
        <v>100.49099836333879</v>
      </c>
    </row>
    <row r="15" spans="1:4" s="1" customFormat="1" ht="24.75" customHeight="1">
      <c r="A15" s="141" t="s">
        <v>746</v>
      </c>
      <c r="B15" s="16">
        <v>26366</v>
      </c>
      <c r="C15" s="16">
        <v>24529</v>
      </c>
      <c r="D15" s="140">
        <f t="shared" si="0"/>
        <v>93.03269362057195</v>
      </c>
    </row>
    <row r="16" spans="1:4" ht="24.75" customHeight="1">
      <c r="A16" s="141" t="s">
        <v>747</v>
      </c>
      <c r="B16" s="16">
        <v>37575</v>
      </c>
      <c r="C16" s="16">
        <v>32687</v>
      </c>
      <c r="D16" s="140">
        <f t="shared" si="0"/>
        <v>86.9913506320692</v>
      </c>
    </row>
    <row r="17" spans="1:4" ht="24.75" customHeight="1">
      <c r="A17" s="141" t="s">
        <v>748</v>
      </c>
      <c r="B17" s="16">
        <v>654</v>
      </c>
      <c r="C17" s="16">
        <v>713</v>
      </c>
      <c r="D17" s="140">
        <f t="shared" si="0"/>
        <v>109.02140672782875</v>
      </c>
    </row>
    <row r="18" spans="1:4" ht="24.75" customHeight="1">
      <c r="A18" s="141" t="s">
        <v>749</v>
      </c>
      <c r="B18" s="16">
        <v>89</v>
      </c>
      <c r="C18" s="16">
        <v>75</v>
      </c>
      <c r="D18" s="140">
        <f t="shared" si="0"/>
        <v>84.26966292134831</v>
      </c>
    </row>
    <row r="19" spans="1:4" ht="24.75" customHeight="1">
      <c r="A19" s="139" t="s">
        <v>750</v>
      </c>
      <c r="B19" s="16">
        <f>SUM(B20:B22)</f>
        <v>32843</v>
      </c>
      <c r="C19" s="16">
        <f>SUM(C20:C22)</f>
        <v>32222</v>
      </c>
      <c r="D19" s="140">
        <f t="shared" si="0"/>
        <v>98.10918612794202</v>
      </c>
    </row>
    <row r="20" spans="1:4" ht="24.75" customHeight="1">
      <c r="A20" s="141" t="s">
        <v>751</v>
      </c>
      <c r="B20" s="16">
        <v>12509</v>
      </c>
      <c r="C20" s="16">
        <v>11522</v>
      </c>
      <c r="D20" s="140">
        <f t="shared" si="0"/>
        <v>92.10968102965865</v>
      </c>
    </row>
    <row r="21" spans="1:4" ht="24.75" customHeight="1">
      <c r="A21" s="141" t="s">
        <v>752</v>
      </c>
      <c r="B21" s="16">
        <v>1902</v>
      </c>
      <c r="C21" s="16">
        <v>1849</v>
      </c>
      <c r="D21" s="140">
        <f t="shared" si="0"/>
        <v>97.21345951629863</v>
      </c>
    </row>
    <row r="22" spans="1:4" ht="24.75" customHeight="1">
      <c r="A22" s="141" t="s">
        <v>753</v>
      </c>
      <c r="B22" s="16">
        <v>18432</v>
      </c>
      <c r="C22" s="16">
        <v>18851</v>
      </c>
      <c r="D22" s="140">
        <f t="shared" si="0"/>
        <v>102.27322048611111</v>
      </c>
    </row>
    <row r="23" spans="1:4" ht="24.75" customHeight="1">
      <c r="A23" s="139" t="s">
        <v>754</v>
      </c>
      <c r="B23" s="16">
        <f>SUM(B24:B25,B28:B29,B32,B35,B38:B39,B45,B48:B58,B61:B64)</f>
        <v>44780</v>
      </c>
      <c r="C23" s="16">
        <f>SUM(C24:C25,C28:C29,C32,C35,C38:C39,C45,C48:C58,C61:C64)</f>
        <v>73172</v>
      </c>
      <c r="D23" s="140">
        <f t="shared" si="0"/>
        <v>163.40330504689592</v>
      </c>
    </row>
    <row r="24" spans="1:4" ht="24.75" customHeight="1">
      <c r="A24" s="141" t="s">
        <v>755</v>
      </c>
      <c r="B24" s="16">
        <v>15</v>
      </c>
      <c r="C24" s="16">
        <v>8</v>
      </c>
      <c r="D24" s="140">
        <f t="shared" si="0"/>
        <v>53.333333333333336</v>
      </c>
    </row>
    <row r="25" spans="1:4" ht="24.75" customHeight="1">
      <c r="A25" s="141" t="s">
        <v>756</v>
      </c>
      <c r="B25" s="16">
        <f>SUM(B26:B27)</f>
        <v>1304</v>
      </c>
      <c r="C25" s="16">
        <f>SUM(C26:C27)</f>
        <v>1912</v>
      </c>
      <c r="D25" s="140">
        <f t="shared" si="0"/>
        <v>146.62576687116564</v>
      </c>
    </row>
    <row r="26" spans="1:4" ht="24.75" customHeight="1">
      <c r="A26" s="141" t="s">
        <v>757</v>
      </c>
      <c r="B26" s="16">
        <v>703</v>
      </c>
      <c r="C26" s="16">
        <v>1165</v>
      </c>
      <c r="D26" s="140">
        <f t="shared" si="0"/>
        <v>165.71834992887625</v>
      </c>
    </row>
    <row r="27" spans="1:4" ht="24.75" customHeight="1">
      <c r="A27" s="141" t="s">
        <v>758</v>
      </c>
      <c r="B27" s="16">
        <v>601</v>
      </c>
      <c r="C27" s="16">
        <v>747</v>
      </c>
      <c r="D27" s="140">
        <f t="shared" si="0"/>
        <v>124.2928452579035</v>
      </c>
    </row>
    <row r="28" spans="1:4" ht="34.5" customHeight="1">
      <c r="A28" s="141" t="s">
        <v>759</v>
      </c>
      <c r="B28" s="16">
        <v>112</v>
      </c>
      <c r="C28" s="16">
        <v>53</v>
      </c>
      <c r="D28" s="140">
        <f t="shared" si="0"/>
        <v>47.32142857142857</v>
      </c>
    </row>
    <row r="29" spans="1:4" ht="24.75" customHeight="1">
      <c r="A29" s="141" t="s">
        <v>760</v>
      </c>
      <c r="B29" s="16">
        <f>SUM(B30:B31)</f>
        <v>24</v>
      </c>
      <c r="C29" s="16">
        <f>SUM(C30:C31)</f>
        <v>40</v>
      </c>
      <c r="D29" s="140">
        <f t="shared" si="0"/>
        <v>166.66666666666669</v>
      </c>
    </row>
    <row r="30" spans="1:4" ht="24.75" customHeight="1">
      <c r="A30" s="141" t="s">
        <v>757</v>
      </c>
      <c r="B30" s="16">
        <v>15</v>
      </c>
      <c r="C30" s="16">
        <v>21</v>
      </c>
      <c r="D30" s="140">
        <f t="shared" si="0"/>
        <v>140</v>
      </c>
    </row>
    <row r="31" spans="1:4" ht="24.75" customHeight="1">
      <c r="A31" s="141" t="s">
        <v>758</v>
      </c>
      <c r="B31" s="16">
        <v>9</v>
      </c>
      <c r="C31" s="16">
        <v>19</v>
      </c>
      <c r="D31" s="140">
        <f t="shared" si="0"/>
        <v>211.11111111111111</v>
      </c>
    </row>
    <row r="32" spans="1:4" ht="24.75" customHeight="1">
      <c r="A32" s="141" t="s">
        <v>761</v>
      </c>
      <c r="B32" s="16">
        <f>SUM(B33:B34)</f>
        <v>30</v>
      </c>
      <c r="C32" s="16">
        <f>SUM(C33:C34)</f>
        <v>21</v>
      </c>
      <c r="D32" s="140">
        <f t="shared" si="0"/>
        <v>70</v>
      </c>
    </row>
    <row r="33" spans="1:4" ht="24.75" customHeight="1">
      <c r="A33" s="141" t="s">
        <v>762</v>
      </c>
      <c r="B33" s="16">
        <v>13</v>
      </c>
      <c r="C33" s="16">
        <v>19</v>
      </c>
      <c r="D33" s="140">
        <f t="shared" si="0"/>
        <v>146.15384615384613</v>
      </c>
    </row>
    <row r="34" spans="1:4" ht="24.75" customHeight="1">
      <c r="A34" s="141" t="s">
        <v>763</v>
      </c>
      <c r="B34" s="16">
        <v>17</v>
      </c>
      <c r="C34" s="16">
        <v>2</v>
      </c>
      <c r="D34" s="140">
        <f t="shared" si="0"/>
        <v>11.76470588235294</v>
      </c>
    </row>
    <row r="35" spans="1:4" ht="24.75" customHeight="1">
      <c r="A35" s="141" t="s">
        <v>764</v>
      </c>
      <c r="B35" s="16">
        <f>SUM(B36:B37)</f>
        <v>5</v>
      </c>
      <c r="C35" s="16">
        <f>SUM(C36:C37)</f>
        <v>259</v>
      </c>
      <c r="D35" s="140">
        <f t="shared" si="0"/>
        <v>5180</v>
      </c>
    </row>
    <row r="36" spans="1:4" ht="24.75" customHeight="1">
      <c r="A36" s="141" t="s">
        <v>762</v>
      </c>
      <c r="B36" s="16">
        <v>5</v>
      </c>
      <c r="C36" s="16">
        <v>19</v>
      </c>
      <c r="D36" s="140">
        <f t="shared" si="0"/>
        <v>380</v>
      </c>
    </row>
    <row r="37" spans="1:4" ht="34.5" customHeight="1">
      <c r="A37" s="141" t="s">
        <v>765</v>
      </c>
      <c r="B37" s="16"/>
      <c r="C37" s="16">
        <v>240</v>
      </c>
      <c r="D37" s="140">
        <f t="shared" si="0"/>
      </c>
    </row>
    <row r="38" spans="1:4" ht="49.5" customHeight="1">
      <c r="A38" s="141" t="s">
        <v>766</v>
      </c>
      <c r="B38" s="16">
        <v>403</v>
      </c>
      <c r="C38" s="16">
        <v>111</v>
      </c>
      <c r="D38" s="140">
        <f t="shared" si="0"/>
        <v>27.543424317617866</v>
      </c>
    </row>
    <row r="39" spans="1:4" ht="24.75" customHeight="1">
      <c r="A39" s="141" t="s">
        <v>767</v>
      </c>
      <c r="B39" s="16">
        <f>SUM(B40:B44)</f>
        <v>1522</v>
      </c>
      <c r="C39" s="16">
        <f>SUM(C40:C44)</f>
        <v>2109</v>
      </c>
      <c r="D39" s="140">
        <f aca="true" t="shared" si="1" ref="D39:D65">IF(B39=0,"",C39/B39*100)</f>
        <v>138.56767411300922</v>
      </c>
    </row>
    <row r="40" spans="1:4" ht="24.75" customHeight="1">
      <c r="A40" s="141" t="s">
        <v>768</v>
      </c>
      <c r="B40" s="16">
        <v>1213</v>
      </c>
      <c r="C40" s="16">
        <v>1813</v>
      </c>
      <c r="D40" s="140">
        <f t="shared" si="1"/>
        <v>149.4641384995878</v>
      </c>
    </row>
    <row r="41" spans="1:4" ht="24.75" customHeight="1">
      <c r="A41" s="141" t="s">
        <v>769</v>
      </c>
      <c r="B41" s="16">
        <v>89</v>
      </c>
      <c r="C41" s="16">
        <v>88</v>
      </c>
      <c r="D41" s="140">
        <f t="shared" si="1"/>
        <v>98.87640449438202</v>
      </c>
    </row>
    <row r="42" spans="1:4" ht="24.75" customHeight="1">
      <c r="A42" s="141" t="s">
        <v>770</v>
      </c>
      <c r="B42" s="16">
        <v>64</v>
      </c>
      <c r="C42" s="16">
        <v>63</v>
      </c>
      <c r="D42" s="140">
        <f t="shared" si="1"/>
        <v>98.4375</v>
      </c>
    </row>
    <row r="43" spans="1:4" ht="24.75" customHeight="1">
      <c r="A43" s="141" t="s">
        <v>771</v>
      </c>
      <c r="B43" s="16">
        <v>144</v>
      </c>
      <c r="C43" s="16">
        <v>127</v>
      </c>
      <c r="D43" s="140">
        <f t="shared" si="1"/>
        <v>88.19444444444444</v>
      </c>
    </row>
    <row r="44" spans="1:4" ht="24.75" customHeight="1">
      <c r="A44" s="141" t="s">
        <v>772</v>
      </c>
      <c r="B44" s="16">
        <v>12</v>
      </c>
      <c r="C44" s="16">
        <v>18</v>
      </c>
      <c r="D44" s="140">
        <f t="shared" si="1"/>
        <v>150</v>
      </c>
    </row>
    <row r="45" spans="1:4" ht="24.75" customHeight="1">
      <c r="A45" s="141" t="s">
        <v>773</v>
      </c>
      <c r="B45" s="16">
        <f>SUM(B46:B47)</f>
        <v>675</v>
      </c>
      <c r="C45" s="16">
        <f>SUM(C46:C47)</f>
        <v>343</v>
      </c>
      <c r="D45" s="140">
        <f t="shared" si="1"/>
        <v>50.81481481481481</v>
      </c>
    </row>
    <row r="46" spans="1:4" ht="24.75" customHeight="1">
      <c r="A46" s="141" t="s">
        <v>774</v>
      </c>
      <c r="B46" s="16">
        <v>605</v>
      </c>
      <c r="C46" s="16">
        <v>201</v>
      </c>
      <c r="D46" s="140">
        <f t="shared" si="1"/>
        <v>33.22314049586777</v>
      </c>
    </row>
    <row r="47" spans="1:4" ht="24.75" customHeight="1">
      <c r="A47" s="141" t="s">
        <v>775</v>
      </c>
      <c r="B47" s="16">
        <v>70</v>
      </c>
      <c r="C47" s="16">
        <v>142</v>
      </c>
      <c r="D47" s="140">
        <f t="shared" si="1"/>
        <v>202.85714285714283</v>
      </c>
    </row>
    <row r="48" spans="1:4" ht="24.75" customHeight="1">
      <c r="A48" s="141" t="s">
        <v>776</v>
      </c>
      <c r="B48" s="16">
        <v>1792</v>
      </c>
      <c r="C48" s="16">
        <v>4616</v>
      </c>
      <c r="D48" s="140">
        <f t="shared" si="1"/>
        <v>257.5892857142857</v>
      </c>
    </row>
    <row r="49" spans="1:4" ht="24.75" customHeight="1">
      <c r="A49" s="141" t="s">
        <v>777</v>
      </c>
      <c r="B49" s="16">
        <v>70</v>
      </c>
      <c r="C49" s="16">
        <v>70</v>
      </c>
      <c r="D49" s="140">
        <f t="shared" si="1"/>
        <v>100</v>
      </c>
    </row>
    <row r="50" spans="1:4" ht="34.5" customHeight="1">
      <c r="A50" s="141" t="s">
        <v>778</v>
      </c>
      <c r="B50" s="16">
        <v>8000</v>
      </c>
      <c r="C50" s="16">
        <v>7535</v>
      </c>
      <c r="D50" s="140">
        <f t="shared" si="1"/>
        <v>94.1875</v>
      </c>
    </row>
    <row r="51" spans="1:4" ht="24.75" customHeight="1">
      <c r="A51" s="141" t="s">
        <v>779</v>
      </c>
      <c r="B51" s="16">
        <v>1316</v>
      </c>
      <c r="C51" s="16">
        <v>1061</v>
      </c>
      <c r="D51" s="140">
        <f t="shared" si="1"/>
        <v>80.62310030395136</v>
      </c>
    </row>
    <row r="52" spans="1:4" ht="24.75" customHeight="1">
      <c r="A52" s="141" t="s">
        <v>780</v>
      </c>
      <c r="B52" s="16">
        <v>150</v>
      </c>
      <c r="C52" s="16">
        <v>17</v>
      </c>
      <c r="D52" s="140">
        <f t="shared" si="1"/>
        <v>11.333333333333332</v>
      </c>
    </row>
    <row r="53" spans="1:4" ht="24.75" customHeight="1">
      <c r="A53" s="141" t="s">
        <v>781</v>
      </c>
      <c r="B53" s="16">
        <v>573</v>
      </c>
      <c r="C53" s="16">
        <v>546</v>
      </c>
      <c r="D53" s="140">
        <f t="shared" si="1"/>
        <v>95.28795811518324</v>
      </c>
    </row>
    <row r="54" spans="1:4" ht="24.75" customHeight="1">
      <c r="A54" s="141" t="s">
        <v>782</v>
      </c>
      <c r="B54" s="16">
        <v>309</v>
      </c>
      <c r="C54" s="16">
        <v>309</v>
      </c>
      <c r="D54" s="140">
        <f t="shared" si="1"/>
        <v>100</v>
      </c>
    </row>
    <row r="55" spans="1:4" ht="24.75" customHeight="1">
      <c r="A55" s="141" t="s">
        <v>783</v>
      </c>
      <c r="B55" s="16">
        <v>365</v>
      </c>
      <c r="C55" s="16">
        <v>311</v>
      </c>
      <c r="D55" s="140">
        <f t="shared" si="1"/>
        <v>85.2054794520548</v>
      </c>
    </row>
    <row r="56" spans="1:4" ht="24.75" customHeight="1">
      <c r="A56" s="141" t="s">
        <v>784</v>
      </c>
      <c r="B56" s="16">
        <v>4350</v>
      </c>
      <c r="C56" s="16">
        <v>3010</v>
      </c>
      <c r="D56" s="140">
        <f t="shared" si="1"/>
        <v>69.19540229885057</v>
      </c>
    </row>
    <row r="57" spans="1:4" ht="24.75" customHeight="1">
      <c r="A57" s="141" t="s">
        <v>785</v>
      </c>
      <c r="B57" s="16">
        <v>1270</v>
      </c>
      <c r="C57" s="16">
        <v>1590</v>
      </c>
      <c r="D57" s="140">
        <f t="shared" si="1"/>
        <v>125.19685039370079</v>
      </c>
    </row>
    <row r="58" spans="1:4" ht="24.75" customHeight="1">
      <c r="A58" s="141" t="s">
        <v>786</v>
      </c>
      <c r="B58" s="16">
        <f>SUM(B59:B60)</f>
        <v>2380</v>
      </c>
      <c r="C58" s="16">
        <f>SUM(C59:C60)</f>
        <v>1420</v>
      </c>
      <c r="D58" s="140">
        <f t="shared" si="1"/>
        <v>59.66386554621849</v>
      </c>
    </row>
    <row r="59" spans="1:4" ht="24.75" customHeight="1">
      <c r="A59" s="141" t="s">
        <v>787</v>
      </c>
      <c r="B59" s="16">
        <v>2148</v>
      </c>
      <c r="C59" s="16">
        <v>1138</v>
      </c>
      <c r="D59" s="140">
        <f t="shared" si="1"/>
        <v>52.97951582867783</v>
      </c>
    </row>
    <row r="60" spans="1:4" ht="24.75" customHeight="1">
      <c r="A60" s="141" t="s">
        <v>788</v>
      </c>
      <c r="B60" s="16">
        <v>232</v>
      </c>
      <c r="C60" s="16">
        <v>282</v>
      </c>
      <c r="D60" s="140">
        <f t="shared" si="1"/>
        <v>121.55172413793103</v>
      </c>
    </row>
    <row r="61" spans="1:4" ht="24.75" customHeight="1">
      <c r="A61" s="141" t="s">
        <v>789</v>
      </c>
      <c r="B61" s="16">
        <v>350</v>
      </c>
      <c r="C61" s="16">
        <v>321</v>
      </c>
      <c r="D61" s="140">
        <f t="shared" si="1"/>
        <v>91.71428571428571</v>
      </c>
    </row>
    <row r="62" spans="1:4" ht="24.75" customHeight="1">
      <c r="A62" s="141" t="s">
        <v>790</v>
      </c>
      <c r="B62" s="16">
        <v>1652</v>
      </c>
      <c r="C62" s="16">
        <v>3077</v>
      </c>
      <c r="D62" s="140">
        <f t="shared" si="1"/>
        <v>186.2590799031477</v>
      </c>
    </row>
    <row r="63" spans="1:4" ht="24.75" customHeight="1">
      <c r="A63" s="141" t="s">
        <v>791</v>
      </c>
      <c r="B63" s="16">
        <v>2094</v>
      </c>
      <c r="C63" s="16">
        <v>198</v>
      </c>
      <c r="D63" s="140">
        <f t="shared" si="1"/>
        <v>9.455587392550143</v>
      </c>
    </row>
    <row r="64" spans="1:4" ht="24.75" customHeight="1">
      <c r="A64" s="141" t="s">
        <v>792</v>
      </c>
      <c r="B64" s="16">
        <v>16019</v>
      </c>
      <c r="C64" s="16">
        <v>44235</v>
      </c>
      <c r="D64" s="140">
        <f t="shared" si="1"/>
        <v>276.1408327610962</v>
      </c>
    </row>
    <row r="65" spans="1:4" ht="24.75" customHeight="1">
      <c r="A65" s="139" t="s">
        <v>793</v>
      </c>
      <c r="B65" s="16">
        <v>159144</v>
      </c>
      <c r="C65" s="16">
        <v>130137</v>
      </c>
      <c r="D65" s="140">
        <f t="shared" si="1"/>
        <v>81.77311114462373</v>
      </c>
    </row>
  </sheetData>
  <sheetProtection/>
  <mergeCells count="5">
    <mergeCell ref="A2:D2"/>
    <mergeCell ref="A3:D3"/>
    <mergeCell ref="C4:D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F41"/>
  <sheetViews>
    <sheetView showZeros="0" zoomScaleSheetLayoutView="100" workbookViewId="0" topLeftCell="A18">
      <selection activeCell="D6" sqref="D6:E40"/>
    </sheetView>
  </sheetViews>
  <sheetFormatPr defaultColWidth="9.00390625" defaultRowHeight="14.25"/>
  <cols>
    <col min="1" max="1" width="40.625" style="69" customWidth="1"/>
    <col min="2" max="4" width="10.625" style="107" customWidth="1"/>
    <col min="5" max="5" width="10.625" style="93" customWidth="1"/>
    <col min="6" max="6" width="9.00390625" style="7" customWidth="1"/>
    <col min="7" max="7" width="12.625" style="7" bestFit="1" customWidth="1"/>
    <col min="8" max="8" width="10.375" style="7" bestFit="1" customWidth="1"/>
    <col min="9" max="255" width="9.00390625" style="7" customWidth="1"/>
  </cols>
  <sheetData>
    <row r="1" ht="15.75" customHeight="1">
      <c r="A1" s="20" t="s">
        <v>796</v>
      </c>
    </row>
    <row r="2" spans="1:5" s="105" customFormat="1" ht="45" customHeight="1">
      <c r="A2" s="110" t="s">
        <v>797</v>
      </c>
      <c r="B2" s="110"/>
      <c r="C2" s="110"/>
      <c r="D2" s="110"/>
      <c r="E2" s="111"/>
    </row>
    <row r="3" spans="1:5" s="2" customFormat="1" ht="15.75" customHeight="1">
      <c r="A3" s="54" t="s">
        <v>37</v>
      </c>
      <c r="B3" s="113"/>
      <c r="C3" s="113"/>
      <c r="D3" s="113"/>
      <c r="E3" s="115"/>
    </row>
    <row r="4" spans="1:5" s="56" customFormat="1" ht="24.75" customHeight="1">
      <c r="A4" s="41" t="s">
        <v>38</v>
      </c>
      <c r="B4" s="42" t="s">
        <v>798</v>
      </c>
      <c r="C4" s="41" t="s">
        <v>799</v>
      </c>
      <c r="D4" s="41"/>
      <c r="E4" s="26"/>
    </row>
    <row r="5" spans="1:5" ht="24.75" customHeight="1">
      <c r="A5" s="41"/>
      <c r="B5" s="42"/>
      <c r="C5" s="41" t="s">
        <v>44</v>
      </c>
      <c r="D5" s="41" t="s">
        <v>42</v>
      </c>
      <c r="E5" s="26" t="s">
        <v>43</v>
      </c>
    </row>
    <row r="6" spans="1:6" ht="24.75" customHeight="1">
      <c r="A6" s="44" t="s">
        <v>46</v>
      </c>
      <c r="B6" s="16">
        <f>SUM(B7,B28)</f>
        <v>404689</v>
      </c>
      <c r="C6" s="16">
        <f>SUM(C7,C28)</f>
        <v>428789</v>
      </c>
      <c r="D6" s="16">
        <f>C6-B6</f>
        <v>24100</v>
      </c>
      <c r="E6" s="116">
        <f>IF(B6=0,"",D6/B6*100)</f>
        <v>5.95519028192019</v>
      </c>
      <c r="F6" s="132"/>
    </row>
    <row r="7" spans="1:5" ht="24.75" customHeight="1">
      <c r="A7" s="74" t="s">
        <v>47</v>
      </c>
      <c r="B7" s="16">
        <f>B8+B20</f>
        <v>260483</v>
      </c>
      <c r="C7" s="16">
        <f>C8+C20</f>
        <v>275984</v>
      </c>
      <c r="D7" s="16">
        <f aca="true" t="shared" si="0" ref="D7:D40">C7-B7</f>
        <v>15501</v>
      </c>
      <c r="E7" s="116">
        <f aca="true" t="shared" si="1" ref="E7:E40">IF(B7=0,"",D7/B7*100)</f>
        <v>5.950868194853407</v>
      </c>
    </row>
    <row r="8" spans="1:5" ht="24.75" customHeight="1">
      <c r="A8" s="74" t="s">
        <v>48</v>
      </c>
      <c r="B8" s="16">
        <f>SUM(B9:B19)</f>
        <v>173471</v>
      </c>
      <c r="C8" s="16">
        <f>SUM(C9:C19)</f>
        <v>196922</v>
      </c>
      <c r="D8" s="16">
        <f t="shared" si="0"/>
        <v>23451</v>
      </c>
      <c r="E8" s="116">
        <f t="shared" si="1"/>
        <v>13.518686120446647</v>
      </c>
    </row>
    <row r="9" spans="1:5" ht="24.75" customHeight="1">
      <c r="A9" s="74" t="s">
        <v>49</v>
      </c>
      <c r="B9" s="16">
        <v>69188</v>
      </c>
      <c r="C9" s="16">
        <v>74245</v>
      </c>
      <c r="D9" s="16">
        <f t="shared" si="0"/>
        <v>5057</v>
      </c>
      <c r="E9" s="116">
        <f t="shared" si="1"/>
        <v>7.309070937156732</v>
      </c>
    </row>
    <row r="10" spans="1:5" ht="24.75" customHeight="1">
      <c r="A10" s="74" t="s">
        <v>50</v>
      </c>
      <c r="B10" s="16">
        <v>48417</v>
      </c>
      <c r="C10" s="16">
        <v>50750</v>
      </c>
      <c r="D10" s="16">
        <f t="shared" si="0"/>
        <v>2333</v>
      </c>
      <c r="E10" s="116">
        <f t="shared" si="1"/>
        <v>4.818555466055311</v>
      </c>
    </row>
    <row r="11" spans="1:5" ht="24.75" customHeight="1">
      <c r="A11" s="74" t="s">
        <v>51</v>
      </c>
      <c r="B11" s="16">
        <v>1524</v>
      </c>
      <c r="C11" s="16">
        <v>1550</v>
      </c>
      <c r="D11" s="16">
        <f t="shared" si="0"/>
        <v>26</v>
      </c>
      <c r="E11" s="116">
        <f t="shared" si="1"/>
        <v>1.7060367454068242</v>
      </c>
    </row>
    <row r="12" spans="1:5" ht="24.75" customHeight="1">
      <c r="A12" s="74" t="s">
        <v>52</v>
      </c>
      <c r="B12" s="16">
        <v>9</v>
      </c>
      <c r="C12" s="16">
        <v>7</v>
      </c>
      <c r="D12" s="16">
        <f t="shared" si="0"/>
        <v>-2</v>
      </c>
      <c r="E12" s="116">
        <f t="shared" si="1"/>
        <v>-22.22222222222222</v>
      </c>
    </row>
    <row r="13" spans="1:5" ht="24.75" customHeight="1">
      <c r="A13" s="74" t="s">
        <v>53</v>
      </c>
      <c r="B13" s="16">
        <v>8801</v>
      </c>
      <c r="C13" s="16">
        <v>11760</v>
      </c>
      <c r="D13" s="16">
        <f t="shared" si="0"/>
        <v>2959</v>
      </c>
      <c r="E13" s="116">
        <f t="shared" si="1"/>
        <v>33.62117941143052</v>
      </c>
    </row>
    <row r="14" spans="1:5" ht="24.75" customHeight="1">
      <c r="A14" s="74" t="s">
        <v>54</v>
      </c>
      <c r="B14" s="16">
        <v>14923</v>
      </c>
      <c r="C14" s="16">
        <v>20100</v>
      </c>
      <c r="D14" s="16">
        <f t="shared" si="0"/>
        <v>5177</v>
      </c>
      <c r="E14" s="116">
        <f t="shared" si="1"/>
        <v>34.69141593513368</v>
      </c>
    </row>
    <row r="15" spans="1:5" ht="24.75" customHeight="1">
      <c r="A15" s="74" t="s">
        <v>55</v>
      </c>
      <c r="B15" s="16">
        <v>15903</v>
      </c>
      <c r="C15" s="16">
        <v>21430</v>
      </c>
      <c r="D15" s="16">
        <f t="shared" si="0"/>
        <v>5527</v>
      </c>
      <c r="E15" s="116">
        <f t="shared" si="1"/>
        <v>34.75444884612966</v>
      </c>
    </row>
    <row r="16" spans="1:5" ht="24.75" customHeight="1">
      <c r="A16" s="74" t="s">
        <v>56</v>
      </c>
      <c r="B16" s="16">
        <v>5552</v>
      </c>
      <c r="C16" s="16">
        <v>7400</v>
      </c>
      <c r="D16" s="16">
        <f t="shared" si="0"/>
        <v>1848</v>
      </c>
      <c r="E16" s="116">
        <f t="shared" si="1"/>
        <v>33.28530259365994</v>
      </c>
    </row>
    <row r="17" spans="1:5" ht="24.75" customHeight="1">
      <c r="A17" s="74" t="s">
        <v>57</v>
      </c>
      <c r="B17" s="16">
        <v>9078</v>
      </c>
      <c r="C17" s="16">
        <v>9600</v>
      </c>
      <c r="D17" s="16">
        <f t="shared" si="0"/>
        <v>522</v>
      </c>
      <c r="E17" s="116">
        <f t="shared" si="1"/>
        <v>5.750165234633179</v>
      </c>
    </row>
    <row r="18" spans="1:5" ht="24.75" customHeight="1">
      <c r="A18" s="74" t="s">
        <v>58</v>
      </c>
      <c r="B18" s="16">
        <v>31</v>
      </c>
      <c r="C18" s="16">
        <v>32</v>
      </c>
      <c r="D18" s="16">
        <f t="shared" si="0"/>
        <v>1</v>
      </c>
      <c r="E18" s="116">
        <f t="shared" si="1"/>
        <v>3.225806451612903</v>
      </c>
    </row>
    <row r="19" spans="1:5" ht="24.75" customHeight="1">
      <c r="A19" s="74" t="s">
        <v>60</v>
      </c>
      <c r="B19" s="16">
        <v>45</v>
      </c>
      <c r="C19" s="16">
        <v>48</v>
      </c>
      <c r="D19" s="16">
        <f t="shared" si="0"/>
        <v>3</v>
      </c>
      <c r="E19" s="116">
        <f t="shared" si="1"/>
        <v>6.666666666666667</v>
      </c>
    </row>
    <row r="20" spans="1:5" ht="24.75" customHeight="1">
      <c r="A20" s="74" t="s">
        <v>61</v>
      </c>
      <c r="B20" s="16">
        <f>SUM(B21:B27)</f>
        <v>87012</v>
      </c>
      <c r="C20" s="16">
        <f>SUM(C21:C27)</f>
        <v>79062</v>
      </c>
      <c r="D20" s="16">
        <f t="shared" si="0"/>
        <v>-7950</v>
      </c>
      <c r="E20" s="116">
        <f t="shared" si="1"/>
        <v>-9.13667080402703</v>
      </c>
    </row>
    <row r="21" spans="1:5" ht="24.75" customHeight="1">
      <c r="A21" s="74" t="s">
        <v>62</v>
      </c>
      <c r="B21" s="16">
        <v>24144</v>
      </c>
      <c r="C21" s="16">
        <v>24120</v>
      </c>
      <c r="D21" s="16">
        <f t="shared" si="0"/>
        <v>-24</v>
      </c>
      <c r="E21" s="116">
        <f t="shared" si="1"/>
        <v>-0.09940357852882703</v>
      </c>
    </row>
    <row r="22" spans="1:5" ht="24.75" customHeight="1">
      <c r="A22" s="74" t="s">
        <v>63</v>
      </c>
      <c r="B22" s="16">
        <v>2737</v>
      </c>
      <c r="C22" s="16">
        <v>2700</v>
      </c>
      <c r="D22" s="16">
        <f t="shared" si="0"/>
        <v>-37</v>
      </c>
      <c r="E22" s="116">
        <f t="shared" si="1"/>
        <v>-1.351845085860431</v>
      </c>
    </row>
    <row r="23" spans="1:5" ht="24.75" customHeight="1">
      <c r="A23" s="74" t="s">
        <v>64</v>
      </c>
      <c r="B23" s="16">
        <v>4752</v>
      </c>
      <c r="C23" s="16">
        <v>5200</v>
      </c>
      <c r="D23" s="16">
        <f t="shared" si="0"/>
        <v>448</v>
      </c>
      <c r="E23" s="116">
        <f t="shared" si="1"/>
        <v>9.427609427609427</v>
      </c>
    </row>
    <row r="24" spans="1:5" ht="24.75" customHeight="1">
      <c r="A24" s="74" t="s">
        <v>65</v>
      </c>
      <c r="B24" s="16">
        <v>13791</v>
      </c>
      <c r="C24" s="16">
        <v>11600</v>
      </c>
      <c r="D24" s="16">
        <f t="shared" si="0"/>
        <v>-2191</v>
      </c>
      <c r="E24" s="116">
        <f t="shared" si="1"/>
        <v>-15.887172793851063</v>
      </c>
    </row>
    <row r="25" spans="1:5" ht="24.75" customHeight="1">
      <c r="A25" s="118" t="s">
        <v>66</v>
      </c>
      <c r="B25" s="16">
        <v>38709</v>
      </c>
      <c r="C25" s="16">
        <v>32412</v>
      </c>
      <c r="D25" s="16">
        <f t="shared" si="0"/>
        <v>-6297</v>
      </c>
      <c r="E25" s="116">
        <f t="shared" si="1"/>
        <v>-16.267534681856933</v>
      </c>
    </row>
    <row r="26" spans="1:5" ht="24.75" customHeight="1">
      <c r="A26" s="89" t="s">
        <v>67</v>
      </c>
      <c r="B26" s="16">
        <v>336</v>
      </c>
      <c r="C26" s="16">
        <v>380</v>
      </c>
      <c r="D26" s="16">
        <f t="shared" si="0"/>
        <v>44</v>
      </c>
      <c r="E26" s="116">
        <f t="shared" si="1"/>
        <v>13.095238095238097</v>
      </c>
    </row>
    <row r="27" spans="1:5" ht="24.75" customHeight="1">
      <c r="A27" s="133" t="s">
        <v>68</v>
      </c>
      <c r="B27" s="16">
        <v>2543</v>
      </c>
      <c r="C27" s="16">
        <v>2650</v>
      </c>
      <c r="D27" s="16">
        <f t="shared" si="0"/>
        <v>107</v>
      </c>
      <c r="E27" s="116">
        <f t="shared" si="1"/>
        <v>4.2076287848997245</v>
      </c>
    </row>
    <row r="28" spans="1:5" ht="24.75" customHeight="1">
      <c r="A28" s="74" t="s">
        <v>69</v>
      </c>
      <c r="B28" s="16">
        <f>SUM(B29:B32)</f>
        <v>144206</v>
      </c>
      <c r="C28" s="16">
        <f>SUM(C29:C32)</f>
        <v>152805</v>
      </c>
      <c r="D28" s="16">
        <f t="shared" si="0"/>
        <v>8599</v>
      </c>
      <c r="E28" s="116">
        <f t="shared" si="1"/>
        <v>5.962997378749844</v>
      </c>
    </row>
    <row r="29" spans="1:5" ht="24.75" customHeight="1">
      <c r="A29" s="74" t="s">
        <v>49</v>
      </c>
      <c r="B29" s="16">
        <f>B9</f>
        <v>69188</v>
      </c>
      <c r="C29" s="16">
        <f>C9</f>
        <v>74245</v>
      </c>
      <c r="D29" s="16">
        <f t="shared" si="0"/>
        <v>5057</v>
      </c>
      <c r="E29" s="116">
        <f t="shared" si="1"/>
        <v>7.309070937156732</v>
      </c>
    </row>
    <row r="30" spans="1:5" ht="24.75" customHeight="1">
      <c r="A30" s="74" t="s">
        <v>50</v>
      </c>
      <c r="B30" s="16">
        <v>72625</v>
      </c>
      <c r="C30" s="16">
        <f>C10*1.5</f>
        <v>76125</v>
      </c>
      <c r="D30" s="16">
        <f t="shared" si="0"/>
        <v>3500</v>
      </c>
      <c r="E30" s="116">
        <f t="shared" si="1"/>
        <v>4.819277108433735</v>
      </c>
    </row>
    <row r="31" spans="1:5" ht="24.75" customHeight="1">
      <c r="A31" s="74" t="s">
        <v>51</v>
      </c>
      <c r="B31" s="16">
        <f>B11*1.5</f>
        <v>2286</v>
      </c>
      <c r="C31" s="16">
        <f>C11*1.5</f>
        <v>2325</v>
      </c>
      <c r="D31" s="16">
        <f t="shared" si="0"/>
        <v>39</v>
      </c>
      <c r="E31" s="116">
        <f t="shared" si="1"/>
        <v>1.7060367454068242</v>
      </c>
    </row>
    <row r="32" spans="1:5" ht="24.75" customHeight="1">
      <c r="A32" s="74" t="s">
        <v>70</v>
      </c>
      <c r="B32" s="16">
        <v>107</v>
      </c>
      <c r="C32" s="16">
        <v>110</v>
      </c>
      <c r="D32" s="16">
        <f t="shared" si="0"/>
        <v>3</v>
      </c>
      <c r="E32" s="116">
        <f t="shared" si="1"/>
        <v>2.803738317757009</v>
      </c>
    </row>
    <row r="33" spans="1:5" ht="24.75" customHeight="1">
      <c r="A33" s="74" t="s">
        <v>800</v>
      </c>
      <c r="B33" s="16">
        <f>SUM(B34:B40)</f>
        <v>267938</v>
      </c>
      <c r="C33" s="16">
        <f>SUM(C34:C40)</f>
        <v>137732</v>
      </c>
      <c r="D33" s="16">
        <f t="shared" si="0"/>
        <v>-130206</v>
      </c>
      <c r="E33" s="116">
        <f t="shared" si="1"/>
        <v>-48.595570617083055</v>
      </c>
    </row>
    <row r="34" spans="1:5" ht="24.75" customHeight="1">
      <c r="A34" s="74" t="s">
        <v>801</v>
      </c>
      <c r="B34" s="16">
        <v>14150</v>
      </c>
      <c r="C34" s="16">
        <v>14150</v>
      </c>
      <c r="D34" s="16">
        <f t="shared" si="0"/>
        <v>0</v>
      </c>
      <c r="E34" s="116">
        <f t="shared" si="1"/>
        <v>0</v>
      </c>
    </row>
    <row r="35" spans="1:5" ht="24.75" customHeight="1">
      <c r="A35" s="74" t="s">
        <v>802</v>
      </c>
      <c r="B35" s="16">
        <v>58817</v>
      </c>
      <c r="C35" s="16">
        <v>40000</v>
      </c>
      <c r="D35" s="16">
        <f t="shared" si="0"/>
        <v>-18817</v>
      </c>
      <c r="E35" s="116">
        <f t="shared" si="1"/>
        <v>-31.99245116207899</v>
      </c>
    </row>
    <row r="36" spans="1:5" ht="24.75" customHeight="1">
      <c r="A36" s="74" t="s">
        <v>803</v>
      </c>
      <c r="B36" s="16">
        <v>25000</v>
      </c>
      <c r="C36" s="16">
        <v>0</v>
      </c>
      <c r="D36" s="16">
        <f t="shared" si="0"/>
        <v>-25000</v>
      </c>
      <c r="E36" s="116">
        <f t="shared" si="1"/>
        <v>-100</v>
      </c>
    </row>
    <row r="37" spans="1:5" ht="24.75" customHeight="1">
      <c r="A37" s="74" t="s">
        <v>804</v>
      </c>
      <c r="B37" s="16">
        <v>128997</v>
      </c>
      <c r="C37" s="16">
        <f>'表二'!C565</f>
        <v>58339</v>
      </c>
      <c r="D37" s="16">
        <f t="shared" si="0"/>
        <v>-70658</v>
      </c>
      <c r="E37" s="116">
        <f t="shared" si="1"/>
        <v>-54.77491724613751</v>
      </c>
    </row>
    <row r="38" spans="1:5" ht="24.75" customHeight="1">
      <c r="A38" s="74" t="s">
        <v>805</v>
      </c>
      <c r="B38" s="16">
        <v>3930</v>
      </c>
      <c r="C38" s="16">
        <f>'表二十四'!D19</f>
        <v>243</v>
      </c>
      <c r="D38" s="16">
        <f t="shared" si="0"/>
        <v>-3687</v>
      </c>
      <c r="E38" s="116">
        <f t="shared" si="1"/>
        <v>-93.81679389312977</v>
      </c>
    </row>
    <row r="39" spans="1:5" ht="24.75" customHeight="1">
      <c r="A39" s="74" t="s">
        <v>806</v>
      </c>
      <c r="B39" s="16">
        <v>13213</v>
      </c>
      <c r="C39" s="16"/>
      <c r="D39" s="16">
        <f t="shared" si="0"/>
        <v>-13213</v>
      </c>
      <c r="E39" s="116">
        <f t="shared" si="1"/>
        <v>-100</v>
      </c>
    </row>
    <row r="40" spans="1:5" ht="24.75" customHeight="1">
      <c r="A40" s="74" t="s">
        <v>807</v>
      </c>
      <c r="B40" s="16">
        <v>23831</v>
      </c>
      <c r="C40" s="16">
        <v>25000</v>
      </c>
      <c r="D40" s="16">
        <f t="shared" si="0"/>
        <v>1169</v>
      </c>
      <c r="E40" s="116">
        <f t="shared" si="1"/>
        <v>4.905375351433007</v>
      </c>
    </row>
    <row r="41" spans="1:5" ht="24.75" customHeight="1">
      <c r="A41" s="134" t="s">
        <v>71</v>
      </c>
      <c r="B41" s="135"/>
      <c r="C41" s="135"/>
      <c r="D41" s="135"/>
      <c r="E41" s="136"/>
    </row>
    <row r="42" ht="24.75" customHeight="1"/>
    <row r="43" ht="24.75" customHeight="1"/>
    <row r="44" ht="24.75" customHeight="1"/>
    <row r="45" ht="24.75" customHeight="1"/>
    <row r="46" ht="24.75" customHeight="1"/>
    <row r="47" ht="24.75" customHeight="1"/>
  </sheetData>
  <sheetProtection/>
  <mergeCells count="5">
    <mergeCell ref="A2:E2"/>
    <mergeCell ref="A3:E3"/>
    <mergeCell ref="C4:E4"/>
    <mergeCell ref="A4:A5"/>
    <mergeCell ref="B4:B5"/>
  </mergeCells>
  <printOptions/>
  <pageMargins left="0.59" right="0.59" top="0.7900000000000001" bottom="0.7900000000000001" header="0.51" footer="0.51"/>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F485"/>
  <sheetViews>
    <sheetView showZeros="0" zoomScaleSheetLayoutView="100" workbookViewId="0" topLeftCell="A463">
      <selection activeCell="C477" sqref="C477"/>
    </sheetView>
  </sheetViews>
  <sheetFormatPr defaultColWidth="9.00390625" defaultRowHeight="14.25"/>
  <cols>
    <col min="1" max="1" width="40.625" style="120" customWidth="1"/>
    <col min="2" max="2" width="10.625" style="121" customWidth="1"/>
    <col min="3" max="3" width="10.625" style="122" customWidth="1"/>
    <col min="4" max="4" width="10.625" style="123" customWidth="1"/>
    <col min="5" max="5" width="10.625" style="92" customWidth="1"/>
    <col min="6" max="6" width="9.00390625" style="1" customWidth="1"/>
  </cols>
  <sheetData>
    <row r="1" spans="1:6" ht="15.75" customHeight="1">
      <c r="A1" s="124" t="s">
        <v>808</v>
      </c>
      <c r="C1" s="121"/>
      <c r="E1" s="93"/>
      <c r="F1" s="7"/>
    </row>
    <row r="2" spans="1:6" s="119" customFormat="1" ht="45" customHeight="1">
      <c r="A2" s="125" t="s">
        <v>809</v>
      </c>
      <c r="B2" s="126"/>
      <c r="C2" s="126"/>
      <c r="D2" s="127"/>
      <c r="E2" s="128"/>
      <c r="F2" s="129"/>
    </row>
    <row r="3" spans="1:5" s="2" customFormat="1" ht="15.75" customHeight="1">
      <c r="A3" s="130" t="s">
        <v>37</v>
      </c>
      <c r="B3" s="131"/>
      <c r="C3" s="131"/>
      <c r="D3" s="101"/>
      <c r="E3" s="102"/>
    </row>
    <row r="4" spans="1:5" s="1" customFormat="1" ht="24.75" customHeight="1">
      <c r="A4" s="23" t="s">
        <v>74</v>
      </c>
      <c r="B4" s="23" t="s">
        <v>810</v>
      </c>
      <c r="C4" s="24" t="s">
        <v>811</v>
      </c>
      <c r="D4" s="25"/>
      <c r="E4" s="26"/>
    </row>
    <row r="5" spans="1:5" s="1" customFormat="1" ht="24.75" customHeight="1">
      <c r="A5" s="23"/>
      <c r="B5" s="23"/>
      <c r="C5" s="24" t="s">
        <v>638</v>
      </c>
      <c r="D5" s="25" t="s">
        <v>42</v>
      </c>
      <c r="E5" s="26" t="s">
        <v>43</v>
      </c>
    </row>
    <row r="6" spans="1:5" s="1" customFormat="1" ht="24.75" customHeight="1">
      <c r="A6" s="103" t="s">
        <v>77</v>
      </c>
      <c r="B6" s="16">
        <f>SUM(B7,B133,B142,B167,B188,B202,B231,B296,B332,B340,B358,B388,B396,B403,B410,B413,B426,B435,B464,B465,B470,B474,B445)</f>
        <v>345721</v>
      </c>
      <c r="C6" s="16">
        <f>SUM(C7,C133,C142,C167,C188,C202,C231,C296,C332,C340,C358,C388,C396,C403,C410,C413,C426,C435,C464,C465,C470,C474,C445)</f>
        <v>367144</v>
      </c>
      <c r="D6" s="16">
        <f>C6-B6</f>
        <v>21423</v>
      </c>
      <c r="E6" s="26">
        <f>IF(B6=0,"",D6/B6*100)</f>
        <v>6.1966151897049935</v>
      </c>
    </row>
    <row r="7" spans="1:5" s="1" customFormat="1" ht="24.75" customHeight="1">
      <c r="A7" s="104" t="s">
        <v>78</v>
      </c>
      <c r="B7" s="16">
        <f>SUM(B8,B15,B21,B27,B35,B43,B50,B52,B57,B60,B65,B115,B71,B77,B81,B85,B90,B95,B100,B105,B112,B131,B123,B126)</f>
        <v>47108</v>
      </c>
      <c r="C7" s="16">
        <f>SUM(C8,C15,C21,C27,C35,C43,C50,C52,C57,C60,C65,C115,C71,C77,C81,C85,C90,C95,C100,C105,C112,C131,C123,C126)</f>
        <v>43882</v>
      </c>
      <c r="D7" s="16">
        <f aca="true" t="shared" si="0" ref="D7:D70">C7-B7</f>
        <v>-3226</v>
      </c>
      <c r="E7" s="26">
        <f aca="true" t="shared" si="1" ref="E7:E70">IF(B7=0,"",D7/B7*100)</f>
        <v>-6.848093742039568</v>
      </c>
    </row>
    <row r="8" spans="1:5" s="1" customFormat="1" ht="24.75" customHeight="1">
      <c r="A8" s="104" t="s">
        <v>79</v>
      </c>
      <c r="B8" s="16">
        <f>SUM(B9:B14)</f>
        <v>824</v>
      </c>
      <c r="C8" s="16">
        <f>SUM(C9:C14)</f>
        <v>699</v>
      </c>
      <c r="D8" s="16">
        <f t="shared" si="0"/>
        <v>-125</v>
      </c>
      <c r="E8" s="26">
        <f t="shared" si="1"/>
        <v>-15.169902912621358</v>
      </c>
    </row>
    <row r="9" spans="1:5" s="1" customFormat="1" ht="24.75" customHeight="1">
      <c r="A9" s="35" t="s">
        <v>81</v>
      </c>
      <c r="B9" s="16">
        <v>435</v>
      </c>
      <c r="C9" s="16">
        <v>367</v>
      </c>
      <c r="D9" s="16">
        <f t="shared" si="0"/>
        <v>-68</v>
      </c>
      <c r="E9" s="26">
        <f t="shared" si="1"/>
        <v>-15.632183908045977</v>
      </c>
    </row>
    <row r="10" spans="1:5" s="1" customFormat="1" ht="24.75" customHeight="1">
      <c r="A10" s="35" t="s">
        <v>82</v>
      </c>
      <c r="B10" s="16">
        <v>115</v>
      </c>
      <c r="C10" s="16">
        <v>56</v>
      </c>
      <c r="D10" s="16">
        <f t="shared" si="0"/>
        <v>-59</v>
      </c>
      <c r="E10" s="26">
        <f t="shared" si="1"/>
        <v>-51.30434782608696</v>
      </c>
    </row>
    <row r="11" spans="1:5" s="1" customFormat="1" ht="24.75" customHeight="1">
      <c r="A11" s="35" t="s">
        <v>83</v>
      </c>
      <c r="B11" s="16">
        <v>69</v>
      </c>
      <c r="C11" s="16">
        <v>73</v>
      </c>
      <c r="D11" s="16">
        <f t="shared" si="0"/>
        <v>4</v>
      </c>
      <c r="E11" s="26">
        <f t="shared" si="1"/>
        <v>5.797101449275362</v>
      </c>
    </row>
    <row r="12" spans="1:5" s="1" customFormat="1" ht="24.75" customHeight="1">
      <c r="A12" s="35" t="s">
        <v>85</v>
      </c>
      <c r="B12" s="16">
        <v>130</v>
      </c>
      <c r="C12" s="16">
        <v>130</v>
      </c>
      <c r="D12" s="16">
        <f t="shared" si="0"/>
        <v>0</v>
      </c>
      <c r="E12" s="26">
        <f t="shared" si="1"/>
        <v>0</v>
      </c>
    </row>
    <row r="13" spans="1:5" ht="24.75" customHeight="1">
      <c r="A13" s="35" t="s">
        <v>86</v>
      </c>
      <c r="B13" s="16">
        <v>70</v>
      </c>
      <c r="C13" s="16">
        <v>68</v>
      </c>
      <c r="D13" s="16">
        <f t="shared" si="0"/>
        <v>-2</v>
      </c>
      <c r="E13" s="26">
        <f t="shared" si="1"/>
        <v>-2.857142857142857</v>
      </c>
    </row>
    <row r="14" spans="1:5" ht="24.75" customHeight="1">
      <c r="A14" s="35" t="s">
        <v>87</v>
      </c>
      <c r="B14" s="16">
        <v>5</v>
      </c>
      <c r="C14" s="16">
        <v>5</v>
      </c>
      <c r="D14" s="16">
        <f t="shared" si="0"/>
        <v>0</v>
      </c>
      <c r="E14" s="26">
        <f t="shared" si="1"/>
        <v>0</v>
      </c>
    </row>
    <row r="15" spans="1:5" ht="24.75" customHeight="1">
      <c r="A15" s="104" t="s">
        <v>88</v>
      </c>
      <c r="B15" s="16">
        <f>SUM(B16:B20)</f>
        <v>620</v>
      </c>
      <c r="C15" s="16">
        <f>SUM(C16:C20)</f>
        <v>526</v>
      </c>
      <c r="D15" s="16">
        <f t="shared" si="0"/>
        <v>-94</v>
      </c>
      <c r="E15" s="26">
        <f t="shared" si="1"/>
        <v>-15.161290322580644</v>
      </c>
    </row>
    <row r="16" spans="1:5" ht="24.75" customHeight="1">
      <c r="A16" s="35" t="s">
        <v>81</v>
      </c>
      <c r="B16" s="16">
        <v>364</v>
      </c>
      <c r="C16" s="16">
        <v>306</v>
      </c>
      <c r="D16" s="16">
        <f t="shared" si="0"/>
        <v>-58</v>
      </c>
      <c r="E16" s="26">
        <f t="shared" si="1"/>
        <v>-15.934065934065933</v>
      </c>
    </row>
    <row r="17" spans="1:5" ht="24.75" customHeight="1">
      <c r="A17" s="35" t="s">
        <v>82</v>
      </c>
      <c r="B17" s="16">
        <v>80</v>
      </c>
      <c r="C17" s="16">
        <v>80</v>
      </c>
      <c r="D17" s="16">
        <f t="shared" si="0"/>
        <v>0</v>
      </c>
      <c r="E17" s="26">
        <f t="shared" si="1"/>
        <v>0</v>
      </c>
    </row>
    <row r="18" spans="1:5" ht="24.75" customHeight="1">
      <c r="A18" s="35" t="s">
        <v>89</v>
      </c>
      <c r="B18" s="16">
        <v>68</v>
      </c>
      <c r="C18" s="16">
        <v>50</v>
      </c>
      <c r="D18" s="16">
        <f t="shared" si="0"/>
        <v>-18</v>
      </c>
      <c r="E18" s="26">
        <f t="shared" si="1"/>
        <v>-26.47058823529412</v>
      </c>
    </row>
    <row r="19" spans="1:5" ht="24.75" customHeight="1">
      <c r="A19" s="35" t="s">
        <v>90</v>
      </c>
      <c r="B19" s="16">
        <v>25</v>
      </c>
      <c r="C19" s="16">
        <v>25</v>
      </c>
      <c r="D19" s="16">
        <f t="shared" si="0"/>
        <v>0</v>
      </c>
      <c r="E19" s="26">
        <f t="shared" si="1"/>
        <v>0</v>
      </c>
    </row>
    <row r="20" spans="1:5" ht="24.75" customHeight="1">
      <c r="A20" s="35" t="s">
        <v>86</v>
      </c>
      <c r="B20" s="16">
        <v>83</v>
      </c>
      <c r="C20" s="16">
        <v>65</v>
      </c>
      <c r="D20" s="16">
        <f t="shared" si="0"/>
        <v>-18</v>
      </c>
      <c r="E20" s="26">
        <f t="shared" si="1"/>
        <v>-21.686746987951807</v>
      </c>
    </row>
    <row r="21" spans="1:5" ht="24.75" customHeight="1">
      <c r="A21" s="104" t="s">
        <v>92</v>
      </c>
      <c r="B21" s="16">
        <f>SUM(B22:B26)</f>
        <v>19432</v>
      </c>
      <c r="C21" s="16">
        <f>SUM(C22:C26)</f>
        <v>18690</v>
      </c>
      <c r="D21" s="16">
        <f t="shared" si="0"/>
        <v>-742</v>
      </c>
      <c r="E21" s="26">
        <f t="shared" si="1"/>
        <v>-3.818443804034582</v>
      </c>
    </row>
    <row r="22" spans="1:5" ht="24.75" customHeight="1">
      <c r="A22" s="35" t="s">
        <v>81</v>
      </c>
      <c r="B22" s="16">
        <v>10521</v>
      </c>
      <c r="C22" s="16">
        <v>7660</v>
      </c>
      <c r="D22" s="16">
        <f t="shared" si="0"/>
        <v>-2861</v>
      </c>
      <c r="E22" s="26">
        <f t="shared" si="1"/>
        <v>-27.19323258245414</v>
      </c>
    </row>
    <row r="23" spans="1:5" ht="24.75" customHeight="1">
      <c r="A23" s="35" t="s">
        <v>82</v>
      </c>
      <c r="B23" s="16">
        <v>466</v>
      </c>
      <c r="C23" s="16">
        <v>2352</v>
      </c>
      <c r="D23" s="16">
        <f t="shared" si="0"/>
        <v>1886</v>
      </c>
      <c r="E23" s="26">
        <f t="shared" si="1"/>
        <v>404.7210300429184</v>
      </c>
    </row>
    <row r="24" spans="1:5" ht="24.75" customHeight="1">
      <c r="A24" s="35" t="s">
        <v>93</v>
      </c>
      <c r="B24" s="16">
        <v>2134</v>
      </c>
      <c r="C24" s="16">
        <v>2459</v>
      </c>
      <c r="D24" s="16">
        <f t="shared" si="0"/>
        <v>325</v>
      </c>
      <c r="E24" s="26">
        <f t="shared" si="1"/>
        <v>15.229615745079665</v>
      </c>
    </row>
    <row r="25" spans="1:5" ht="24.75" customHeight="1">
      <c r="A25" s="35" t="s">
        <v>86</v>
      </c>
      <c r="B25" s="16">
        <v>4700</v>
      </c>
      <c r="C25" s="16">
        <v>4187</v>
      </c>
      <c r="D25" s="16">
        <f t="shared" si="0"/>
        <v>-513</v>
      </c>
      <c r="E25" s="26">
        <f t="shared" si="1"/>
        <v>-10.914893617021276</v>
      </c>
    </row>
    <row r="26" spans="1:5" ht="34.5" customHeight="1">
      <c r="A26" s="35" t="s">
        <v>95</v>
      </c>
      <c r="B26" s="16">
        <v>1611</v>
      </c>
      <c r="C26" s="16">
        <v>2032</v>
      </c>
      <c r="D26" s="16">
        <f t="shared" si="0"/>
        <v>421</v>
      </c>
      <c r="E26" s="26">
        <f t="shared" si="1"/>
        <v>26.132836747361885</v>
      </c>
    </row>
    <row r="27" spans="1:5" ht="24.75" customHeight="1">
      <c r="A27" s="104" t="s">
        <v>96</v>
      </c>
      <c r="B27" s="16">
        <f>SUM(B28:B34)</f>
        <v>1885</v>
      </c>
      <c r="C27" s="16">
        <f>SUM(C28:C34)</f>
        <v>1537</v>
      </c>
      <c r="D27" s="16">
        <f t="shared" si="0"/>
        <v>-348</v>
      </c>
      <c r="E27" s="26">
        <f t="shared" si="1"/>
        <v>-18.461538461538463</v>
      </c>
    </row>
    <row r="28" spans="1:5" ht="24.75" customHeight="1">
      <c r="A28" s="35" t="s">
        <v>81</v>
      </c>
      <c r="B28" s="16">
        <v>783</v>
      </c>
      <c r="C28" s="16">
        <v>610</v>
      </c>
      <c r="D28" s="16">
        <f t="shared" si="0"/>
        <v>-173</v>
      </c>
      <c r="E28" s="26">
        <f t="shared" si="1"/>
        <v>-22.094508301404854</v>
      </c>
    </row>
    <row r="29" spans="1:5" ht="24.75" customHeight="1">
      <c r="A29" s="35" t="s">
        <v>82</v>
      </c>
      <c r="B29" s="16">
        <v>681</v>
      </c>
      <c r="C29" s="16">
        <v>722</v>
      </c>
      <c r="D29" s="16">
        <f t="shared" si="0"/>
        <v>41</v>
      </c>
      <c r="E29" s="26">
        <f t="shared" si="1"/>
        <v>6.020558002936858</v>
      </c>
    </row>
    <row r="30" spans="1:5" ht="24.75" customHeight="1">
      <c r="A30" s="35" t="s">
        <v>97</v>
      </c>
      <c r="B30" s="16"/>
      <c r="C30" s="16">
        <v>65</v>
      </c>
      <c r="D30" s="16">
        <f t="shared" si="0"/>
        <v>65</v>
      </c>
      <c r="E30" s="26">
        <f t="shared" si="1"/>
      </c>
    </row>
    <row r="31" spans="1:5" ht="24.75" customHeight="1">
      <c r="A31" s="35" t="s">
        <v>98</v>
      </c>
      <c r="B31" s="16">
        <v>25</v>
      </c>
      <c r="C31" s="16">
        <v>0</v>
      </c>
      <c r="D31" s="16">
        <f t="shared" si="0"/>
        <v>-25</v>
      </c>
      <c r="E31" s="26">
        <f t="shared" si="1"/>
        <v>-100</v>
      </c>
    </row>
    <row r="32" spans="1:5" ht="24.75" customHeight="1">
      <c r="A32" s="35" t="s">
        <v>99</v>
      </c>
      <c r="B32" s="16">
        <v>4</v>
      </c>
      <c r="C32" s="16">
        <v>0</v>
      </c>
      <c r="D32" s="16">
        <f t="shared" si="0"/>
        <v>-4</v>
      </c>
      <c r="E32" s="26">
        <f t="shared" si="1"/>
        <v>-100</v>
      </c>
    </row>
    <row r="33" spans="1:5" ht="24.75" customHeight="1">
      <c r="A33" s="35" t="s">
        <v>86</v>
      </c>
      <c r="B33" s="16">
        <v>187</v>
      </c>
      <c r="C33" s="16">
        <v>122</v>
      </c>
      <c r="D33" s="16">
        <f t="shared" si="0"/>
        <v>-65</v>
      </c>
      <c r="E33" s="26">
        <f t="shared" si="1"/>
        <v>-34.75935828877005</v>
      </c>
    </row>
    <row r="34" spans="1:5" ht="24.75" customHeight="1">
      <c r="A34" s="35" t="s">
        <v>100</v>
      </c>
      <c r="B34" s="16">
        <v>205</v>
      </c>
      <c r="C34" s="16">
        <v>18</v>
      </c>
      <c r="D34" s="16">
        <f t="shared" si="0"/>
        <v>-187</v>
      </c>
      <c r="E34" s="26">
        <f t="shared" si="1"/>
        <v>-91.21951219512195</v>
      </c>
    </row>
    <row r="35" spans="1:5" ht="24.75" customHeight="1">
      <c r="A35" s="104" t="s">
        <v>101</v>
      </c>
      <c r="B35" s="16">
        <f>SUM(B36:B42)</f>
        <v>974</v>
      </c>
      <c r="C35" s="16">
        <f>SUM(C36:C42)</f>
        <v>870</v>
      </c>
      <c r="D35" s="16">
        <f t="shared" si="0"/>
        <v>-104</v>
      </c>
      <c r="E35" s="26">
        <f t="shared" si="1"/>
        <v>-10.677618069815194</v>
      </c>
    </row>
    <row r="36" spans="1:5" ht="24.75" customHeight="1">
      <c r="A36" s="35" t="s">
        <v>81</v>
      </c>
      <c r="B36" s="16">
        <v>404</v>
      </c>
      <c r="C36" s="16">
        <v>328</v>
      </c>
      <c r="D36" s="16">
        <f t="shared" si="0"/>
        <v>-76</v>
      </c>
      <c r="E36" s="26">
        <f t="shared" si="1"/>
        <v>-18.81188118811881</v>
      </c>
    </row>
    <row r="37" spans="1:5" ht="24.75" customHeight="1">
      <c r="A37" s="35" t="s">
        <v>102</v>
      </c>
      <c r="B37" s="16">
        <v>19</v>
      </c>
      <c r="C37" s="16">
        <v>10</v>
      </c>
      <c r="D37" s="16">
        <f t="shared" si="0"/>
        <v>-9</v>
      </c>
      <c r="E37" s="26">
        <f t="shared" si="1"/>
        <v>-47.368421052631575</v>
      </c>
    </row>
    <row r="38" spans="1:5" ht="24.75" customHeight="1">
      <c r="A38" s="35" t="s">
        <v>103</v>
      </c>
      <c r="B38" s="16">
        <v>272</v>
      </c>
      <c r="C38" s="16">
        <v>270</v>
      </c>
      <c r="D38" s="16">
        <f t="shared" si="0"/>
        <v>-2</v>
      </c>
      <c r="E38" s="26">
        <f t="shared" si="1"/>
        <v>-0.7352941176470588</v>
      </c>
    </row>
    <row r="39" spans="1:5" ht="24.75" customHeight="1">
      <c r="A39" s="35" t="s">
        <v>104</v>
      </c>
      <c r="B39" s="16">
        <v>116</v>
      </c>
      <c r="C39" s="16">
        <v>111</v>
      </c>
      <c r="D39" s="16">
        <f t="shared" si="0"/>
        <v>-5</v>
      </c>
      <c r="E39" s="26">
        <f t="shared" si="1"/>
        <v>-4.310344827586207</v>
      </c>
    </row>
    <row r="40" spans="1:5" ht="24.75" customHeight="1">
      <c r="A40" s="35" t="s">
        <v>105</v>
      </c>
      <c r="B40" s="16">
        <v>78</v>
      </c>
      <c r="C40" s="16">
        <v>84</v>
      </c>
      <c r="D40" s="16">
        <f t="shared" si="0"/>
        <v>6</v>
      </c>
      <c r="E40" s="26">
        <f t="shared" si="1"/>
        <v>7.6923076923076925</v>
      </c>
    </row>
    <row r="41" spans="1:5" ht="24.75" customHeight="1">
      <c r="A41" s="35" t="s">
        <v>86</v>
      </c>
      <c r="B41" s="16">
        <v>80</v>
      </c>
      <c r="C41" s="16">
        <v>64</v>
      </c>
      <c r="D41" s="16">
        <f t="shared" si="0"/>
        <v>-16</v>
      </c>
      <c r="E41" s="26">
        <f t="shared" si="1"/>
        <v>-20</v>
      </c>
    </row>
    <row r="42" spans="1:5" ht="24.75" customHeight="1">
      <c r="A42" s="35" t="s">
        <v>106</v>
      </c>
      <c r="B42" s="16">
        <v>5</v>
      </c>
      <c r="C42" s="16">
        <v>3</v>
      </c>
      <c r="D42" s="16">
        <f t="shared" si="0"/>
        <v>-2</v>
      </c>
      <c r="E42" s="26">
        <f t="shared" si="1"/>
        <v>-40</v>
      </c>
    </row>
    <row r="43" spans="1:5" ht="24.75" customHeight="1">
      <c r="A43" s="104" t="s">
        <v>107</v>
      </c>
      <c r="B43" s="16">
        <f>SUM(B44:B49)</f>
        <v>2229</v>
      </c>
      <c r="C43" s="16">
        <f>SUM(C44:C49)</f>
        <v>1579</v>
      </c>
      <c r="D43" s="16">
        <f t="shared" si="0"/>
        <v>-650</v>
      </c>
      <c r="E43" s="26">
        <f t="shared" si="1"/>
        <v>-29.161058770749214</v>
      </c>
    </row>
    <row r="44" spans="1:5" ht="24.75" customHeight="1">
      <c r="A44" s="35" t="s">
        <v>81</v>
      </c>
      <c r="B44" s="16">
        <v>535</v>
      </c>
      <c r="C44" s="16">
        <v>458</v>
      </c>
      <c r="D44" s="16">
        <f t="shared" si="0"/>
        <v>-77</v>
      </c>
      <c r="E44" s="26">
        <f t="shared" si="1"/>
        <v>-14.392523364485982</v>
      </c>
    </row>
    <row r="45" spans="1:5" ht="24.75" customHeight="1">
      <c r="A45" s="35" t="s">
        <v>82</v>
      </c>
      <c r="B45" s="16">
        <v>70</v>
      </c>
      <c r="C45" s="16">
        <v>49</v>
      </c>
      <c r="D45" s="16">
        <f t="shared" si="0"/>
        <v>-21</v>
      </c>
      <c r="E45" s="26">
        <f t="shared" si="1"/>
        <v>-30</v>
      </c>
    </row>
    <row r="46" spans="1:5" ht="24.75" customHeight="1">
      <c r="A46" s="35" t="s">
        <v>108</v>
      </c>
      <c r="B46" s="16">
        <v>55</v>
      </c>
      <c r="C46" s="16">
        <v>58</v>
      </c>
      <c r="D46" s="16">
        <f t="shared" si="0"/>
        <v>3</v>
      </c>
      <c r="E46" s="26">
        <f t="shared" si="1"/>
        <v>5.454545454545454</v>
      </c>
    </row>
    <row r="47" spans="1:5" ht="24.75" customHeight="1">
      <c r="A47" s="35" t="s">
        <v>109</v>
      </c>
      <c r="B47" s="16">
        <v>148</v>
      </c>
      <c r="C47" s="16">
        <v>120</v>
      </c>
      <c r="D47" s="16">
        <f t="shared" si="0"/>
        <v>-28</v>
      </c>
      <c r="E47" s="26">
        <f t="shared" si="1"/>
        <v>-18.91891891891892</v>
      </c>
    </row>
    <row r="48" spans="1:5" ht="24.75" customHeight="1">
      <c r="A48" s="35" t="s">
        <v>86</v>
      </c>
      <c r="B48" s="16">
        <v>406</v>
      </c>
      <c r="C48" s="16">
        <v>317</v>
      </c>
      <c r="D48" s="16">
        <f t="shared" si="0"/>
        <v>-89</v>
      </c>
      <c r="E48" s="26">
        <f t="shared" si="1"/>
        <v>-21.921182266009854</v>
      </c>
    </row>
    <row r="49" spans="1:5" ht="24.75" customHeight="1">
      <c r="A49" s="35" t="s">
        <v>111</v>
      </c>
      <c r="B49" s="16">
        <v>1015</v>
      </c>
      <c r="C49" s="16">
        <v>577</v>
      </c>
      <c r="D49" s="16">
        <f t="shared" si="0"/>
        <v>-438</v>
      </c>
      <c r="E49" s="26">
        <f t="shared" si="1"/>
        <v>-43.152709359605915</v>
      </c>
    </row>
    <row r="50" spans="1:5" ht="24.75" customHeight="1">
      <c r="A50" s="104" t="s">
        <v>112</v>
      </c>
      <c r="B50" s="16">
        <f>SUM(B51:B51)</f>
        <v>3900</v>
      </c>
      <c r="C50" s="16">
        <f>SUM(C51:C51)</f>
        <v>3950</v>
      </c>
      <c r="D50" s="16">
        <f t="shared" si="0"/>
        <v>50</v>
      </c>
      <c r="E50" s="26">
        <f t="shared" si="1"/>
        <v>1.282051282051282</v>
      </c>
    </row>
    <row r="51" spans="1:5" ht="24.75" customHeight="1">
      <c r="A51" s="35" t="s">
        <v>113</v>
      </c>
      <c r="B51" s="16">
        <v>3900</v>
      </c>
      <c r="C51" s="16">
        <v>3950</v>
      </c>
      <c r="D51" s="16">
        <f t="shared" si="0"/>
        <v>50</v>
      </c>
      <c r="E51" s="26">
        <f t="shared" si="1"/>
        <v>1.282051282051282</v>
      </c>
    </row>
    <row r="52" spans="1:5" ht="24.75" customHeight="1">
      <c r="A52" s="104" t="s">
        <v>114</v>
      </c>
      <c r="B52" s="16">
        <f>SUM(B53:B56)</f>
        <v>352</v>
      </c>
      <c r="C52" s="16">
        <f>SUM(C53:C56)</f>
        <v>286</v>
      </c>
      <c r="D52" s="16">
        <f t="shared" si="0"/>
        <v>-66</v>
      </c>
      <c r="E52" s="26">
        <f t="shared" si="1"/>
        <v>-18.75</v>
      </c>
    </row>
    <row r="53" spans="1:5" ht="24.75" customHeight="1">
      <c r="A53" s="35" t="s">
        <v>81</v>
      </c>
      <c r="B53" s="16">
        <v>149</v>
      </c>
      <c r="C53" s="16">
        <v>117</v>
      </c>
      <c r="D53" s="16">
        <f t="shared" si="0"/>
        <v>-32</v>
      </c>
      <c r="E53" s="26">
        <f t="shared" si="1"/>
        <v>-21.476510067114095</v>
      </c>
    </row>
    <row r="54" spans="1:5" ht="24.75" customHeight="1">
      <c r="A54" s="35" t="s">
        <v>115</v>
      </c>
      <c r="B54" s="16">
        <v>5</v>
      </c>
      <c r="C54" s="16">
        <v>5</v>
      </c>
      <c r="D54" s="16">
        <f t="shared" si="0"/>
        <v>0</v>
      </c>
      <c r="E54" s="26">
        <f t="shared" si="1"/>
        <v>0</v>
      </c>
    </row>
    <row r="55" spans="1:5" ht="24.75" customHeight="1">
      <c r="A55" s="35" t="s">
        <v>116</v>
      </c>
      <c r="B55" s="16">
        <v>40</v>
      </c>
      <c r="C55" s="16">
        <v>40</v>
      </c>
      <c r="D55" s="16">
        <f t="shared" si="0"/>
        <v>0</v>
      </c>
      <c r="E55" s="26">
        <f t="shared" si="1"/>
        <v>0</v>
      </c>
    </row>
    <row r="56" spans="1:5" ht="24.75" customHeight="1">
      <c r="A56" s="35" t="s">
        <v>86</v>
      </c>
      <c r="B56" s="16">
        <v>158</v>
      </c>
      <c r="C56" s="16">
        <v>124</v>
      </c>
      <c r="D56" s="16">
        <f t="shared" si="0"/>
        <v>-34</v>
      </c>
      <c r="E56" s="26">
        <f t="shared" si="1"/>
        <v>-21.518987341772153</v>
      </c>
    </row>
    <row r="57" spans="1:5" ht="24.75" customHeight="1">
      <c r="A57" s="104" t="s">
        <v>117</v>
      </c>
      <c r="B57" s="16">
        <f>SUM(B58:B59)</f>
        <v>2753</v>
      </c>
      <c r="C57" s="16">
        <f>SUM(C58:C59)</f>
        <v>2778</v>
      </c>
      <c r="D57" s="16">
        <f t="shared" si="0"/>
        <v>25</v>
      </c>
      <c r="E57" s="26">
        <f t="shared" si="1"/>
        <v>0.9081002542680713</v>
      </c>
    </row>
    <row r="58" spans="1:5" ht="24.75" customHeight="1">
      <c r="A58" s="35" t="s">
        <v>118</v>
      </c>
      <c r="B58" s="16">
        <v>1253</v>
      </c>
      <c r="C58" s="16">
        <v>1278</v>
      </c>
      <c r="D58" s="16">
        <f t="shared" si="0"/>
        <v>25</v>
      </c>
      <c r="E58" s="26">
        <f t="shared" si="1"/>
        <v>1.9952114924181963</v>
      </c>
    </row>
    <row r="59" spans="1:5" ht="24.75" customHeight="1">
      <c r="A59" s="35" t="s">
        <v>119</v>
      </c>
      <c r="B59" s="16">
        <v>1500</v>
      </c>
      <c r="C59" s="16">
        <v>1500</v>
      </c>
      <c r="D59" s="16">
        <f t="shared" si="0"/>
        <v>0</v>
      </c>
      <c r="E59" s="26">
        <f t="shared" si="1"/>
        <v>0</v>
      </c>
    </row>
    <row r="60" spans="1:5" ht="24.75" customHeight="1">
      <c r="A60" s="104" t="s">
        <v>120</v>
      </c>
      <c r="B60" s="16">
        <f>SUM(B61:B64)</f>
        <v>1744</v>
      </c>
      <c r="C60" s="16">
        <f>SUM(C61:C64)</f>
        <v>1408</v>
      </c>
      <c r="D60" s="16">
        <f t="shared" si="0"/>
        <v>-336</v>
      </c>
      <c r="E60" s="26">
        <f t="shared" si="1"/>
        <v>-19.26605504587156</v>
      </c>
    </row>
    <row r="61" spans="1:5" ht="24.75" customHeight="1">
      <c r="A61" s="35" t="s">
        <v>81</v>
      </c>
      <c r="B61" s="16">
        <v>1497</v>
      </c>
      <c r="C61" s="16">
        <v>1110</v>
      </c>
      <c r="D61" s="16">
        <f t="shared" si="0"/>
        <v>-387</v>
      </c>
      <c r="E61" s="26">
        <f t="shared" si="1"/>
        <v>-25.851703406813627</v>
      </c>
    </row>
    <row r="62" spans="1:5" ht="24.75" customHeight="1">
      <c r="A62" s="35" t="s">
        <v>82</v>
      </c>
      <c r="B62" s="16">
        <v>140</v>
      </c>
      <c r="C62" s="16">
        <v>160</v>
      </c>
      <c r="D62" s="16">
        <f t="shared" si="0"/>
        <v>20</v>
      </c>
      <c r="E62" s="26">
        <f t="shared" si="1"/>
        <v>14.285714285714285</v>
      </c>
    </row>
    <row r="63" spans="1:5" ht="24.75" customHeight="1">
      <c r="A63" s="35" t="s">
        <v>86</v>
      </c>
      <c r="B63" s="16">
        <v>102</v>
      </c>
      <c r="C63" s="16">
        <v>106</v>
      </c>
      <c r="D63" s="16">
        <f t="shared" si="0"/>
        <v>4</v>
      </c>
      <c r="E63" s="26">
        <f t="shared" si="1"/>
        <v>3.9215686274509802</v>
      </c>
    </row>
    <row r="64" spans="1:5" ht="24.75" customHeight="1">
      <c r="A64" s="35" t="s">
        <v>121</v>
      </c>
      <c r="B64" s="16">
        <v>5</v>
      </c>
      <c r="C64" s="16">
        <v>32</v>
      </c>
      <c r="D64" s="16">
        <f t="shared" si="0"/>
        <v>27</v>
      </c>
      <c r="E64" s="26">
        <f t="shared" si="1"/>
        <v>540</v>
      </c>
    </row>
    <row r="65" spans="1:5" ht="24.75" customHeight="1">
      <c r="A65" s="104" t="s">
        <v>122</v>
      </c>
      <c r="B65" s="16">
        <f>SUM(B66:B70)</f>
        <v>545</v>
      </c>
      <c r="C65" s="16">
        <f>SUM(C66:C70)</f>
        <v>742</v>
      </c>
      <c r="D65" s="16">
        <f t="shared" si="0"/>
        <v>197</v>
      </c>
      <c r="E65" s="26">
        <f t="shared" si="1"/>
        <v>36.14678899082569</v>
      </c>
    </row>
    <row r="66" spans="1:5" ht="24.75" customHeight="1">
      <c r="A66" s="35" t="s">
        <v>81</v>
      </c>
      <c r="B66" s="16"/>
      <c r="C66" s="16">
        <v>143</v>
      </c>
      <c r="D66" s="16">
        <f t="shared" si="0"/>
        <v>143</v>
      </c>
      <c r="E66" s="26">
        <f t="shared" si="1"/>
      </c>
    </row>
    <row r="67" spans="1:5" ht="24.75" customHeight="1">
      <c r="A67" s="35" t="s">
        <v>82</v>
      </c>
      <c r="B67" s="16">
        <v>50</v>
      </c>
      <c r="C67" s="16">
        <v>40</v>
      </c>
      <c r="D67" s="16">
        <f t="shared" si="0"/>
        <v>-10</v>
      </c>
      <c r="E67" s="26">
        <f t="shared" si="1"/>
        <v>-20</v>
      </c>
    </row>
    <row r="68" spans="1:5" ht="24.75" customHeight="1">
      <c r="A68" s="35" t="s">
        <v>123</v>
      </c>
      <c r="B68" s="16">
        <v>214</v>
      </c>
      <c r="C68" s="16">
        <v>402</v>
      </c>
      <c r="D68" s="16">
        <f t="shared" si="0"/>
        <v>188</v>
      </c>
      <c r="E68" s="26">
        <f t="shared" si="1"/>
        <v>87.85046728971963</v>
      </c>
    </row>
    <row r="69" spans="1:5" ht="24.75" customHeight="1">
      <c r="A69" s="35" t="s">
        <v>86</v>
      </c>
      <c r="B69" s="16">
        <v>146</v>
      </c>
      <c r="C69" s="16">
        <v>128</v>
      </c>
      <c r="D69" s="16">
        <f t="shared" si="0"/>
        <v>-18</v>
      </c>
      <c r="E69" s="26">
        <f t="shared" si="1"/>
        <v>-12.32876712328767</v>
      </c>
    </row>
    <row r="70" spans="1:5" ht="24.75" customHeight="1">
      <c r="A70" s="35" t="s">
        <v>124</v>
      </c>
      <c r="B70" s="16">
        <v>135</v>
      </c>
      <c r="C70" s="16">
        <v>29</v>
      </c>
      <c r="D70" s="16">
        <f t="shared" si="0"/>
        <v>-106</v>
      </c>
      <c r="E70" s="26">
        <f t="shared" si="1"/>
        <v>-78.51851851851852</v>
      </c>
    </row>
    <row r="71" spans="1:5" ht="24.75" customHeight="1">
      <c r="A71" s="104" t="s">
        <v>129</v>
      </c>
      <c r="B71" s="16">
        <f>SUM(B72:B76)</f>
        <v>1914</v>
      </c>
      <c r="C71" s="16">
        <f>SUM(C72:C76)</f>
        <v>2029</v>
      </c>
      <c r="D71" s="16">
        <f aca="true" t="shared" si="2" ref="D71:D134">C71-B71</f>
        <v>115</v>
      </c>
      <c r="E71" s="26">
        <f aca="true" t="shared" si="3" ref="E71:E134">IF(B71=0,"",D71/B71*100)</f>
        <v>6.0083594566353185</v>
      </c>
    </row>
    <row r="72" spans="1:5" ht="24.75" customHeight="1">
      <c r="A72" s="35" t="s">
        <v>81</v>
      </c>
      <c r="B72" s="16">
        <v>260</v>
      </c>
      <c r="C72" s="16">
        <v>209</v>
      </c>
      <c r="D72" s="16">
        <f t="shared" si="2"/>
        <v>-51</v>
      </c>
      <c r="E72" s="26">
        <f t="shared" si="3"/>
        <v>-19.615384615384617</v>
      </c>
    </row>
    <row r="73" spans="1:5" ht="24.75" customHeight="1">
      <c r="A73" s="35" t="s">
        <v>82</v>
      </c>
      <c r="B73" s="16">
        <v>1320</v>
      </c>
      <c r="C73" s="16">
        <v>1056</v>
      </c>
      <c r="D73" s="16">
        <f t="shared" si="2"/>
        <v>-264</v>
      </c>
      <c r="E73" s="26">
        <f t="shared" si="3"/>
        <v>-20</v>
      </c>
    </row>
    <row r="74" spans="1:5" ht="24.75" customHeight="1">
      <c r="A74" s="35" t="s">
        <v>130</v>
      </c>
      <c r="B74" s="16">
        <v>5</v>
      </c>
      <c r="C74" s="16">
        <v>5</v>
      </c>
      <c r="D74" s="16">
        <f t="shared" si="2"/>
        <v>0</v>
      </c>
      <c r="E74" s="26">
        <f t="shared" si="3"/>
        <v>0</v>
      </c>
    </row>
    <row r="75" spans="1:5" ht="24.75" customHeight="1">
      <c r="A75" s="35" t="s">
        <v>131</v>
      </c>
      <c r="B75" s="16">
        <v>324</v>
      </c>
      <c r="C75" s="16">
        <v>754</v>
      </c>
      <c r="D75" s="16">
        <f t="shared" si="2"/>
        <v>430</v>
      </c>
      <c r="E75" s="26">
        <f t="shared" si="3"/>
        <v>132.71604938271605</v>
      </c>
    </row>
    <row r="76" spans="1:5" ht="24.75" customHeight="1">
      <c r="A76" s="35" t="s">
        <v>132</v>
      </c>
      <c r="B76" s="16">
        <v>5</v>
      </c>
      <c r="C76" s="16">
        <v>5</v>
      </c>
      <c r="D76" s="16">
        <f t="shared" si="2"/>
        <v>0</v>
      </c>
      <c r="E76" s="26">
        <f t="shared" si="3"/>
        <v>0</v>
      </c>
    </row>
    <row r="77" spans="1:5" ht="24.75" customHeight="1">
      <c r="A77" s="104" t="s">
        <v>133</v>
      </c>
      <c r="B77" s="16">
        <f>SUM(B78:B80)</f>
        <v>340</v>
      </c>
      <c r="C77" s="16">
        <f>SUM(C78:C80)</f>
        <v>326</v>
      </c>
      <c r="D77" s="16">
        <f t="shared" si="2"/>
        <v>-14</v>
      </c>
      <c r="E77" s="26">
        <f t="shared" si="3"/>
        <v>-4.117647058823529</v>
      </c>
    </row>
    <row r="78" spans="1:5" ht="24.75" customHeight="1">
      <c r="A78" s="35" t="s">
        <v>81</v>
      </c>
      <c r="B78" s="16">
        <v>186</v>
      </c>
      <c r="C78" s="16">
        <v>155</v>
      </c>
      <c r="D78" s="16">
        <f t="shared" si="2"/>
        <v>-31</v>
      </c>
      <c r="E78" s="26">
        <f t="shared" si="3"/>
        <v>-16.666666666666664</v>
      </c>
    </row>
    <row r="79" spans="1:5" ht="24.75" customHeight="1">
      <c r="A79" s="35" t="s">
        <v>82</v>
      </c>
      <c r="B79" s="16">
        <v>136</v>
      </c>
      <c r="C79" s="16">
        <v>146</v>
      </c>
      <c r="D79" s="16">
        <f t="shared" si="2"/>
        <v>10</v>
      </c>
      <c r="E79" s="26">
        <f t="shared" si="3"/>
        <v>7.352941176470589</v>
      </c>
    </row>
    <row r="80" spans="1:5" ht="24.75" customHeight="1">
      <c r="A80" s="35" t="s">
        <v>134</v>
      </c>
      <c r="B80" s="16">
        <v>18</v>
      </c>
      <c r="C80" s="16">
        <v>25</v>
      </c>
      <c r="D80" s="16">
        <f t="shared" si="2"/>
        <v>7</v>
      </c>
      <c r="E80" s="26">
        <f t="shared" si="3"/>
        <v>38.88888888888889</v>
      </c>
    </row>
    <row r="81" spans="1:5" ht="24.75" customHeight="1">
      <c r="A81" s="104" t="s">
        <v>135</v>
      </c>
      <c r="B81" s="16">
        <f>SUM(B82:B84)</f>
        <v>48</v>
      </c>
      <c r="C81" s="16">
        <f>SUM(C82:C84)</f>
        <v>29</v>
      </c>
      <c r="D81" s="16">
        <f t="shared" si="2"/>
        <v>-19</v>
      </c>
      <c r="E81" s="26">
        <f t="shared" si="3"/>
        <v>-39.58333333333333</v>
      </c>
    </row>
    <row r="82" spans="1:5" ht="24.75" customHeight="1">
      <c r="A82" s="35" t="s">
        <v>81</v>
      </c>
      <c r="B82" s="16">
        <v>25</v>
      </c>
      <c r="C82" s="16">
        <v>21</v>
      </c>
      <c r="D82" s="16">
        <f t="shared" si="2"/>
        <v>-4</v>
      </c>
      <c r="E82" s="26">
        <f t="shared" si="3"/>
        <v>-16</v>
      </c>
    </row>
    <row r="83" spans="1:5" ht="24.75" customHeight="1">
      <c r="A83" s="35" t="s">
        <v>90</v>
      </c>
      <c r="B83" s="16">
        <v>15</v>
      </c>
      <c r="C83" s="16">
        <v>0</v>
      </c>
      <c r="D83" s="16">
        <f t="shared" si="2"/>
        <v>-15</v>
      </c>
      <c r="E83" s="26">
        <f t="shared" si="3"/>
        <v>-100</v>
      </c>
    </row>
    <row r="84" spans="1:5" ht="24.75" customHeight="1">
      <c r="A84" s="35" t="s">
        <v>136</v>
      </c>
      <c r="B84" s="16">
        <v>8</v>
      </c>
      <c r="C84" s="16">
        <v>8</v>
      </c>
      <c r="D84" s="16">
        <f t="shared" si="2"/>
        <v>0</v>
      </c>
      <c r="E84" s="26">
        <f t="shared" si="3"/>
        <v>0</v>
      </c>
    </row>
    <row r="85" spans="1:5" ht="24.75" customHeight="1">
      <c r="A85" s="104" t="s">
        <v>137</v>
      </c>
      <c r="B85" s="16">
        <f>SUM(B86:B89)</f>
        <v>1093</v>
      </c>
      <c r="C85" s="16">
        <f>SUM(C86:C89)</f>
        <v>1005</v>
      </c>
      <c r="D85" s="16">
        <f t="shared" si="2"/>
        <v>-88</v>
      </c>
      <c r="E85" s="26">
        <f t="shared" si="3"/>
        <v>-8.051235132662397</v>
      </c>
    </row>
    <row r="86" spans="1:5" ht="24.75" customHeight="1">
      <c r="A86" s="35" t="s">
        <v>81</v>
      </c>
      <c r="B86" s="16">
        <v>526</v>
      </c>
      <c r="C86" s="16">
        <v>436</v>
      </c>
      <c r="D86" s="16">
        <f t="shared" si="2"/>
        <v>-90</v>
      </c>
      <c r="E86" s="26">
        <f t="shared" si="3"/>
        <v>-17.110266159695815</v>
      </c>
    </row>
    <row r="87" spans="1:5" ht="24.75" customHeight="1">
      <c r="A87" s="35" t="s">
        <v>82</v>
      </c>
      <c r="B87" s="16">
        <v>329</v>
      </c>
      <c r="C87" s="16">
        <v>379</v>
      </c>
      <c r="D87" s="16">
        <f t="shared" si="2"/>
        <v>50</v>
      </c>
      <c r="E87" s="26">
        <f t="shared" si="3"/>
        <v>15.19756838905775</v>
      </c>
    </row>
    <row r="88" spans="1:5" ht="24.75" customHeight="1">
      <c r="A88" s="35" t="s">
        <v>86</v>
      </c>
      <c r="B88" s="16">
        <v>131</v>
      </c>
      <c r="C88" s="16">
        <v>108</v>
      </c>
      <c r="D88" s="16">
        <f t="shared" si="2"/>
        <v>-23</v>
      </c>
      <c r="E88" s="26">
        <f t="shared" si="3"/>
        <v>-17.557251908396946</v>
      </c>
    </row>
    <row r="89" spans="1:5" ht="24.75" customHeight="1">
      <c r="A89" s="35" t="s">
        <v>138</v>
      </c>
      <c r="B89" s="16">
        <v>107</v>
      </c>
      <c r="C89" s="16">
        <v>82</v>
      </c>
      <c r="D89" s="16">
        <f t="shared" si="2"/>
        <v>-25</v>
      </c>
      <c r="E89" s="26">
        <f t="shared" si="3"/>
        <v>-23.364485981308412</v>
      </c>
    </row>
    <row r="90" spans="1:5" ht="24.75" customHeight="1">
      <c r="A90" s="104" t="s">
        <v>139</v>
      </c>
      <c r="B90" s="16">
        <f>SUM(B91:B94)</f>
        <v>1763</v>
      </c>
      <c r="C90" s="16">
        <f>SUM(C91:C94)</f>
        <v>1595</v>
      </c>
      <c r="D90" s="16">
        <f t="shared" si="2"/>
        <v>-168</v>
      </c>
      <c r="E90" s="26">
        <f t="shared" si="3"/>
        <v>-9.52921157118548</v>
      </c>
    </row>
    <row r="91" spans="1:5" ht="24.75" customHeight="1">
      <c r="A91" s="35" t="s">
        <v>81</v>
      </c>
      <c r="B91" s="16">
        <v>1055</v>
      </c>
      <c r="C91" s="16">
        <v>841</v>
      </c>
      <c r="D91" s="16">
        <f t="shared" si="2"/>
        <v>-214</v>
      </c>
      <c r="E91" s="26">
        <f t="shared" si="3"/>
        <v>-20.284360189573462</v>
      </c>
    </row>
    <row r="92" spans="1:5" ht="24.75" customHeight="1">
      <c r="A92" s="35" t="s">
        <v>82</v>
      </c>
      <c r="B92" s="16">
        <v>141</v>
      </c>
      <c r="C92" s="16">
        <v>376</v>
      </c>
      <c r="D92" s="16">
        <f t="shared" si="2"/>
        <v>235</v>
      </c>
      <c r="E92" s="26">
        <f t="shared" si="3"/>
        <v>166.66666666666669</v>
      </c>
    </row>
    <row r="93" spans="1:5" ht="24.75" customHeight="1">
      <c r="A93" s="35" t="s">
        <v>140</v>
      </c>
      <c r="B93" s="16">
        <v>434</v>
      </c>
      <c r="C93" s="16">
        <v>262</v>
      </c>
      <c r="D93" s="16">
        <f t="shared" si="2"/>
        <v>-172</v>
      </c>
      <c r="E93" s="26">
        <f t="shared" si="3"/>
        <v>-39.63133640552996</v>
      </c>
    </row>
    <row r="94" spans="1:5" ht="24.75" customHeight="1">
      <c r="A94" s="35" t="s">
        <v>86</v>
      </c>
      <c r="B94" s="16">
        <v>133</v>
      </c>
      <c r="C94" s="16">
        <v>116</v>
      </c>
      <c r="D94" s="16">
        <f t="shared" si="2"/>
        <v>-17</v>
      </c>
      <c r="E94" s="26">
        <f t="shared" si="3"/>
        <v>-12.781954887218044</v>
      </c>
    </row>
    <row r="95" spans="1:5" ht="24.75" customHeight="1">
      <c r="A95" s="104" t="s">
        <v>141</v>
      </c>
      <c r="B95" s="16">
        <f>SUM(B96:B99)</f>
        <v>1024</v>
      </c>
      <c r="C95" s="16">
        <f>SUM(C96:C99)</f>
        <v>921</v>
      </c>
      <c r="D95" s="16">
        <f t="shared" si="2"/>
        <v>-103</v>
      </c>
      <c r="E95" s="26">
        <f t="shared" si="3"/>
        <v>-10.05859375</v>
      </c>
    </row>
    <row r="96" spans="1:5" ht="24.75" customHeight="1">
      <c r="A96" s="35" t="s">
        <v>81</v>
      </c>
      <c r="B96" s="16">
        <v>515</v>
      </c>
      <c r="C96" s="16">
        <v>437</v>
      </c>
      <c r="D96" s="16">
        <f t="shared" si="2"/>
        <v>-78</v>
      </c>
      <c r="E96" s="26">
        <f t="shared" si="3"/>
        <v>-15.145631067961165</v>
      </c>
    </row>
    <row r="97" spans="1:5" ht="24.75" customHeight="1">
      <c r="A97" s="35" t="s">
        <v>82</v>
      </c>
      <c r="B97" s="16">
        <v>217</v>
      </c>
      <c r="C97" s="16">
        <v>149</v>
      </c>
      <c r="D97" s="16">
        <f t="shared" si="2"/>
        <v>-68</v>
      </c>
      <c r="E97" s="26">
        <f t="shared" si="3"/>
        <v>-31.336405529953915</v>
      </c>
    </row>
    <row r="98" spans="1:5" ht="24.75" customHeight="1">
      <c r="A98" s="35" t="s">
        <v>86</v>
      </c>
      <c r="B98" s="16">
        <v>68</v>
      </c>
      <c r="C98" s="16">
        <v>55</v>
      </c>
      <c r="D98" s="16">
        <f t="shared" si="2"/>
        <v>-13</v>
      </c>
      <c r="E98" s="26">
        <f t="shared" si="3"/>
        <v>-19.11764705882353</v>
      </c>
    </row>
    <row r="99" spans="1:5" ht="24.75" customHeight="1">
      <c r="A99" s="35" t="s">
        <v>142</v>
      </c>
      <c r="B99" s="16">
        <v>224</v>
      </c>
      <c r="C99" s="16">
        <v>280</v>
      </c>
      <c r="D99" s="16">
        <f t="shared" si="2"/>
        <v>56</v>
      </c>
      <c r="E99" s="26">
        <f t="shared" si="3"/>
        <v>25</v>
      </c>
    </row>
    <row r="100" spans="1:5" ht="24.75" customHeight="1">
      <c r="A100" s="104" t="s">
        <v>143</v>
      </c>
      <c r="B100" s="16">
        <f>SUM(B101:B104)</f>
        <v>1426</v>
      </c>
      <c r="C100" s="16">
        <f>SUM(C101:C104)</f>
        <v>1193</v>
      </c>
      <c r="D100" s="16">
        <f t="shared" si="2"/>
        <v>-233</v>
      </c>
      <c r="E100" s="26">
        <f t="shared" si="3"/>
        <v>-16.339410939691447</v>
      </c>
    </row>
    <row r="101" spans="1:5" ht="24.75" customHeight="1">
      <c r="A101" s="35" t="s">
        <v>81</v>
      </c>
      <c r="B101" s="16">
        <v>301</v>
      </c>
      <c r="C101" s="16">
        <v>255</v>
      </c>
      <c r="D101" s="16">
        <f t="shared" si="2"/>
        <v>-46</v>
      </c>
      <c r="E101" s="26">
        <f t="shared" si="3"/>
        <v>-15.282392026578073</v>
      </c>
    </row>
    <row r="102" spans="1:5" ht="24.75" customHeight="1">
      <c r="A102" s="35" t="s">
        <v>82</v>
      </c>
      <c r="B102" s="16">
        <v>894</v>
      </c>
      <c r="C102" s="16">
        <v>741</v>
      </c>
      <c r="D102" s="16">
        <f t="shared" si="2"/>
        <v>-153</v>
      </c>
      <c r="E102" s="26">
        <f t="shared" si="3"/>
        <v>-17.114093959731544</v>
      </c>
    </row>
    <row r="103" spans="1:5" ht="24.75" customHeight="1">
      <c r="A103" s="35" t="s">
        <v>86</v>
      </c>
      <c r="B103" s="16">
        <v>8</v>
      </c>
      <c r="C103" s="16">
        <v>39</v>
      </c>
      <c r="D103" s="16">
        <f t="shared" si="2"/>
        <v>31</v>
      </c>
      <c r="E103" s="26">
        <f t="shared" si="3"/>
        <v>387.5</v>
      </c>
    </row>
    <row r="104" spans="1:5" ht="24.75" customHeight="1">
      <c r="A104" s="35" t="s">
        <v>144</v>
      </c>
      <c r="B104" s="16">
        <v>223</v>
      </c>
      <c r="C104" s="16">
        <v>158</v>
      </c>
      <c r="D104" s="16">
        <f t="shared" si="2"/>
        <v>-65</v>
      </c>
      <c r="E104" s="26">
        <f t="shared" si="3"/>
        <v>-29.14798206278027</v>
      </c>
    </row>
    <row r="105" spans="1:5" ht="24.75" customHeight="1">
      <c r="A105" s="104" t="s">
        <v>145</v>
      </c>
      <c r="B105" s="16">
        <f>SUM(B106:B111)</f>
        <v>335</v>
      </c>
      <c r="C105" s="16">
        <f>SUM(C106:C111)</f>
        <v>310</v>
      </c>
      <c r="D105" s="16">
        <f t="shared" si="2"/>
        <v>-25</v>
      </c>
      <c r="E105" s="26">
        <f t="shared" si="3"/>
        <v>-7.462686567164178</v>
      </c>
    </row>
    <row r="106" spans="1:5" ht="24.75" customHeight="1">
      <c r="A106" s="35" t="s">
        <v>81</v>
      </c>
      <c r="B106" s="16">
        <v>174</v>
      </c>
      <c r="C106" s="16">
        <v>142</v>
      </c>
      <c r="D106" s="16">
        <f t="shared" si="2"/>
        <v>-32</v>
      </c>
      <c r="E106" s="26">
        <f t="shared" si="3"/>
        <v>-18.39080459770115</v>
      </c>
    </row>
    <row r="107" spans="1:5" ht="24.75" customHeight="1">
      <c r="A107" s="35" t="s">
        <v>82</v>
      </c>
      <c r="B107" s="16">
        <v>5</v>
      </c>
      <c r="C107" s="16">
        <v>30</v>
      </c>
      <c r="D107" s="16">
        <f t="shared" si="2"/>
        <v>25</v>
      </c>
      <c r="E107" s="26">
        <f t="shared" si="3"/>
        <v>500</v>
      </c>
    </row>
    <row r="108" spans="1:5" ht="24.75" customHeight="1">
      <c r="A108" s="35" t="s">
        <v>146</v>
      </c>
      <c r="B108" s="16">
        <v>20</v>
      </c>
      <c r="C108" s="16">
        <v>20</v>
      </c>
      <c r="D108" s="16">
        <f t="shared" si="2"/>
        <v>0</v>
      </c>
      <c r="E108" s="26">
        <f t="shared" si="3"/>
        <v>0</v>
      </c>
    </row>
    <row r="109" spans="1:5" ht="24.75" customHeight="1">
      <c r="A109" s="35" t="s">
        <v>147</v>
      </c>
      <c r="B109" s="16">
        <v>42</v>
      </c>
      <c r="C109" s="16">
        <v>33</v>
      </c>
      <c r="D109" s="16">
        <f t="shared" si="2"/>
        <v>-9</v>
      </c>
      <c r="E109" s="26">
        <f t="shared" si="3"/>
        <v>-21.428571428571427</v>
      </c>
    </row>
    <row r="110" spans="1:5" ht="24.75" customHeight="1">
      <c r="A110" s="35" t="s">
        <v>86</v>
      </c>
      <c r="B110" s="16">
        <v>68</v>
      </c>
      <c r="C110" s="16">
        <v>55</v>
      </c>
      <c r="D110" s="16">
        <f t="shared" si="2"/>
        <v>-13</v>
      </c>
      <c r="E110" s="26">
        <f t="shared" si="3"/>
        <v>-19.11764705882353</v>
      </c>
    </row>
    <row r="111" spans="1:5" ht="24.75" customHeight="1">
      <c r="A111" s="35" t="s">
        <v>148</v>
      </c>
      <c r="B111" s="16">
        <v>26</v>
      </c>
      <c r="C111" s="16">
        <v>30</v>
      </c>
      <c r="D111" s="16">
        <f t="shared" si="2"/>
        <v>4</v>
      </c>
      <c r="E111" s="26">
        <f t="shared" si="3"/>
        <v>15.384615384615385</v>
      </c>
    </row>
    <row r="112" spans="1:5" ht="24.75" customHeight="1">
      <c r="A112" s="104" t="s">
        <v>149</v>
      </c>
      <c r="B112" s="16">
        <f>SUM(B113:B114)</f>
        <v>70</v>
      </c>
      <c r="C112" s="16">
        <f>SUM(C113:C114)</f>
        <v>67</v>
      </c>
      <c r="D112" s="16">
        <f t="shared" si="2"/>
        <v>-3</v>
      </c>
      <c r="E112" s="26">
        <f t="shared" si="3"/>
        <v>-4.285714285714286</v>
      </c>
    </row>
    <row r="113" spans="1:5" ht="24.75" customHeight="1">
      <c r="A113" s="35" t="s">
        <v>81</v>
      </c>
      <c r="B113" s="16">
        <v>16</v>
      </c>
      <c r="C113" s="16">
        <v>18</v>
      </c>
      <c r="D113" s="16">
        <f t="shared" si="2"/>
        <v>2</v>
      </c>
      <c r="E113" s="26">
        <f t="shared" si="3"/>
        <v>12.5</v>
      </c>
    </row>
    <row r="114" spans="1:5" ht="24.75" customHeight="1">
      <c r="A114" s="35" t="s">
        <v>150</v>
      </c>
      <c r="B114" s="16">
        <v>54</v>
      </c>
      <c r="C114" s="16">
        <v>49</v>
      </c>
      <c r="D114" s="16">
        <f t="shared" si="2"/>
        <v>-5</v>
      </c>
      <c r="E114" s="26">
        <f t="shared" si="3"/>
        <v>-9.25925925925926</v>
      </c>
    </row>
    <row r="115" spans="1:5" ht="24.75" customHeight="1">
      <c r="A115" s="104" t="s">
        <v>151</v>
      </c>
      <c r="B115" s="16">
        <f>SUM(B116:B122)</f>
        <v>3058</v>
      </c>
      <c r="C115" s="16">
        <f>SUM(C116:C122)</f>
        <v>2504</v>
      </c>
      <c r="D115" s="16">
        <f t="shared" si="2"/>
        <v>-554</v>
      </c>
      <c r="E115" s="26">
        <f t="shared" si="3"/>
        <v>-18.116415958142575</v>
      </c>
    </row>
    <row r="116" spans="1:5" ht="24.75" customHeight="1">
      <c r="A116" s="35" t="s">
        <v>81</v>
      </c>
      <c r="B116" s="16">
        <v>1707</v>
      </c>
      <c r="C116" s="16">
        <v>1384</v>
      </c>
      <c r="D116" s="16">
        <f t="shared" si="2"/>
        <v>-323</v>
      </c>
      <c r="E116" s="26">
        <f t="shared" si="3"/>
        <v>-18.922085530169888</v>
      </c>
    </row>
    <row r="117" spans="1:5" ht="24.75" customHeight="1">
      <c r="A117" s="35" t="s">
        <v>82</v>
      </c>
      <c r="B117" s="16">
        <v>170</v>
      </c>
      <c r="C117" s="16">
        <v>160</v>
      </c>
      <c r="D117" s="16">
        <f t="shared" si="2"/>
        <v>-10</v>
      </c>
      <c r="E117" s="26">
        <f t="shared" si="3"/>
        <v>-5.88235294117647</v>
      </c>
    </row>
    <row r="118" spans="1:5" ht="24.75" customHeight="1">
      <c r="A118" s="35" t="s">
        <v>152</v>
      </c>
      <c r="B118" s="16">
        <v>30</v>
      </c>
      <c r="C118" s="16">
        <v>20</v>
      </c>
      <c r="D118" s="16">
        <f t="shared" si="2"/>
        <v>-10</v>
      </c>
      <c r="E118" s="26">
        <f t="shared" si="3"/>
        <v>-33.33333333333333</v>
      </c>
    </row>
    <row r="119" spans="1:5" ht="24.75" customHeight="1">
      <c r="A119" s="35" t="s">
        <v>154</v>
      </c>
      <c r="B119" s="16">
        <v>15</v>
      </c>
      <c r="C119" s="16">
        <v>0</v>
      </c>
      <c r="D119" s="16">
        <f t="shared" si="2"/>
        <v>-15</v>
      </c>
      <c r="E119" s="26">
        <f t="shared" si="3"/>
        <v>-100</v>
      </c>
    </row>
    <row r="120" spans="1:5" ht="24.75" customHeight="1">
      <c r="A120" s="35" t="s">
        <v>157</v>
      </c>
      <c r="B120" s="16">
        <v>360</v>
      </c>
      <c r="C120" s="16">
        <v>300</v>
      </c>
      <c r="D120" s="16">
        <f t="shared" si="2"/>
        <v>-60</v>
      </c>
      <c r="E120" s="26">
        <f t="shared" si="3"/>
        <v>-16.666666666666664</v>
      </c>
    </row>
    <row r="121" spans="1:5" ht="24.75" customHeight="1">
      <c r="A121" s="35" t="s">
        <v>86</v>
      </c>
      <c r="B121" s="16">
        <v>197</v>
      </c>
      <c r="C121" s="16">
        <v>191</v>
      </c>
      <c r="D121" s="16">
        <f t="shared" si="2"/>
        <v>-6</v>
      </c>
      <c r="E121" s="26">
        <f t="shared" si="3"/>
        <v>-3.0456852791878175</v>
      </c>
    </row>
    <row r="122" spans="1:5" ht="24.75" customHeight="1">
      <c r="A122" s="35" t="s">
        <v>158</v>
      </c>
      <c r="B122" s="16">
        <v>579</v>
      </c>
      <c r="C122" s="16">
        <v>449</v>
      </c>
      <c r="D122" s="16">
        <f t="shared" si="2"/>
        <v>-130</v>
      </c>
      <c r="E122" s="26">
        <f t="shared" si="3"/>
        <v>-22.452504317789295</v>
      </c>
    </row>
    <row r="123" spans="1:5" ht="24.75" customHeight="1">
      <c r="A123" s="104" t="s">
        <v>812</v>
      </c>
      <c r="B123" s="16">
        <f>SUM(B124:B125)</f>
        <v>0</v>
      </c>
      <c r="C123" s="16">
        <f>SUM(C124:C125)</f>
        <v>9</v>
      </c>
      <c r="D123" s="16">
        <f t="shared" si="2"/>
        <v>9</v>
      </c>
      <c r="E123" s="26">
        <f t="shared" si="3"/>
      </c>
    </row>
    <row r="124" spans="1:5" ht="24.75" customHeight="1">
      <c r="A124" s="35" t="s">
        <v>81</v>
      </c>
      <c r="B124" s="16"/>
      <c r="C124" s="16">
        <v>8</v>
      </c>
      <c r="D124" s="16">
        <f t="shared" si="2"/>
        <v>8</v>
      </c>
      <c r="E124" s="26">
        <f t="shared" si="3"/>
      </c>
    </row>
    <row r="125" spans="1:5" ht="24.75" customHeight="1">
      <c r="A125" s="35" t="s">
        <v>813</v>
      </c>
      <c r="B125" s="16"/>
      <c r="C125" s="16">
        <v>1</v>
      </c>
      <c r="D125" s="16">
        <f t="shared" si="2"/>
        <v>1</v>
      </c>
      <c r="E125" s="26">
        <f t="shared" si="3"/>
      </c>
    </row>
    <row r="126" spans="1:5" ht="24.75" customHeight="1">
      <c r="A126" s="104" t="s">
        <v>814</v>
      </c>
      <c r="B126" s="16">
        <f>SUM(B127:B130)</f>
        <v>71</v>
      </c>
      <c r="C126" s="16">
        <f>SUM(C127:C130)</f>
        <v>200</v>
      </c>
      <c r="D126" s="16">
        <f t="shared" si="2"/>
        <v>129</v>
      </c>
      <c r="E126" s="26">
        <f t="shared" si="3"/>
        <v>181.69014084507043</v>
      </c>
    </row>
    <row r="127" spans="1:5" ht="24.75" customHeight="1">
      <c r="A127" s="35" t="s">
        <v>81</v>
      </c>
      <c r="B127" s="16"/>
      <c r="C127" s="16">
        <v>58</v>
      </c>
      <c r="D127" s="16">
        <f t="shared" si="2"/>
        <v>58</v>
      </c>
      <c r="E127" s="26">
        <f t="shared" si="3"/>
      </c>
    </row>
    <row r="128" spans="1:5" ht="24.75" customHeight="1">
      <c r="A128" s="35" t="s">
        <v>82</v>
      </c>
      <c r="B128" s="16"/>
      <c r="C128" s="16">
        <v>33</v>
      </c>
      <c r="D128" s="16">
        <f t="shared" si="2"/>
        <v>33</v>
      </c>
      <c r="E128" s="26">
        <f t="shared" si="3"/>
      </c>
    </row>
    <row r="129" spans="1:5" ht="24.75" customHeight="1">
      <c r="A129" s="35" t="s">
        <v>815</v>
      </c>
      <c r="B129" s="16"/>
      <c r="C129" s="16">
        <v>40</v>
      </c>
      <c r="D129" s="16">
        <f t="shared" si="2"/>
        <v>40</v>
      </c>
      <c r="E129" s="26">
        <f t="shared" si="3"/>
      </c>
    </row>
    <row r="130" spans="1:5" ht="24.75" customHeight="1">
      <c r="A130" s="35" t="s">
        <v>816</v>
      </c>
      <c r="B130" s="16">
        <v>71</v>
      </c>
      <c r="C130" s="16">
        <v>69</v>
      </c>
      <c r="D130" s="16">
        <f t="shared" si="2"/>
        <v>-2</v>
      </c>
      <c r="E130" s="26">
        <f t="shared" si="3"/>
        <v>-2.8169014084507045</v>
      </c>
    </row>
    <row r="131" spans="1:5" ht="24.75" customHeight="1">
      <c r="A131" s="104" t="s">
        <v>159</v>
      </c>
      <c r="B131" s="16">
        <f>SUM(B132:B132)</f>
        <v>708</v>
      </c>
      <c r="C131" s="16">
        <f>SUM(C132:C132)</f>
        <v>629</v>
      </c>
      <c r="D131" s="16">
        <f t="shared" si="2"/>
        <v>-79</v>
      </c>
      <c r="E131" s="26">
        <f t="shared" si="3"/>
        <v>-11.158192090395481</v>
      </c>
    </row>
    <row r="132" spans="1:5" ht="24.75" customHeight="1">
      <c r="A132" s="35" t="s">
        <v>160</v>
      </c>
      <c r="B132" s="16">
        <v>708</v>
      </c>
      <c r="C132" s="16">
        <v>629</v>
      </c>
      <c r="D132" s="16">
        <f t="shared" si="2"/>
        <v>-79</v>
      </c>
      <c r="E132" s="26">
        <f t="shared" si="3"/>
        <v>-11.158192090395481</v>
      </c>
    </row>
    <row r="133" spans="1:5" ht="24.75" customHeight="1">
      <c r="A133" s="104" t="s">
        <v>161</v>
      </c>
      <c r="B133" s="16">
        <f>SUM(B134,B140)</f>
        <v>354</v>
      </c>
      <c r="C133" s="16">
        <f>SUM(C134,C140)</f>
        <v>413</v>
      </c>
      <c r="D133" s="16">
        <f t="shared" si="2"/>
        <v>59</v>
      </c>
      <c r="E133" s="26">
        <f t="shared" si="3"/>
        <v>16.666666666666664</v>
      </c>
    </row>
    <row r="134" spans="1:5" ht="24.75" customHeight="1">
      <c r="A134" s="104" t="s">
        <v>162</v>
      </c>
      <c r="B134" s="16">
        <f>SUM(B135:B139)</f>
        <v>315</v>
      </c>
      <c r="C134" s="16">
        <f>SUM(C135:C139)</f>
        <v>374</v>
      </c>
      <c r="D134" s="16">
        <f t="shared" si="2"/>
        <v>59</v>
      </c>
      <c r="E134" s="26">
        <f t="shared" si="3"/>
        <v>18.73015873015873</v>
      </c>
    </row>
    <row r="135" spans="1:5" ht="24.75" customHeight="1">
      <c r="A135" s="35" t="s">
        <v>163</v>
      </c>
      <c r="B135" s="16">
        <v>30</v>
      </c>
      <c r="C135" s="16">
        <v>60</v>
      </c>
      <c r="D135" s="16">
        <f aca="true" t="shared" si="4" ref="D135:D198">C135-B135</f>
        <v>30</v>
      </c>
      <c r="E135" s="26">
        <f aca="true" t="shared" si="5" ref="E135:E198">IF(B135=0,"",D135/B135*100)</f>
        <v>100</v>
      </c>
    </row>
    <row r="136" spans="1:5" ht="24.75" customHeight="1">
      <c r="A136" s="35" t="s">
        <v>164</v>
      </c>
      <c r="B136" s="16">
        <v>45</v>
      </c>
      <c r="C136" s="16">
        <v>79</v>
      </c>
      <c r="D136" s="16">
        <f t="shared" si="4"/>
        <v>34</v>
      </c>
      <c r="E136" s="26">
        <f t="shared" si="5"/>
        <v>75.55555555555556</v>
      </c>
    </row>
    <row r="137" spans="1:5" ht="24.75" customHeight="1">
      <c r="A137" s="35" t="s">
        <v>165</v>
      </c>
      <c r="B137" s="16">
        <v>211</v>
      </c>
      <c r="C137" s="16">
        <v>210</v>
      </c>
      <c r="D137" s="16">
        <f t="shared" si="4"/>
        <v>-1</v>
      </c>
      <c r="E137" s="26">
        <f t="shared" si="5"/>
        <v>-0.47393364928909953</v>
      </c>
    </row>
    <row r="138" spans="1:5" ht="24.75" customHeight="1">
      <c r="A138" s="35" t="s">
        <v>166</v>
      </c>
      <c r="B138" s="16">
        <v>5</v>
      </c>
      <c r="C138" s="16">
        <v>5</v>
      </c>
      <c r="D138" s="16">
        <f t="shared" si="4"/>
        <v>0</v>
      </c>
      <c r="E138" s="26">
        <f t="shared" si="5"/>
        <v>0</v>
      </c>
    </row>
    <row r="139" spans="1:5" ht="24.75" customHeight="1">
      <c r="A139" s="35" t="s">
        <v>167</v>
      </c>
      <c r="B139" s="16">
        <v>24</v>
      </c>
      <c r="C139" s="16">
        <v>20</v>
      </c>
      <c r="D139" s="16">
        <f t="shared" si="4"/>
        <v>-4</v>
      </c>
      <c r="E139" s="26">
        <f t="shared" si="5"/>
        <v>-16.666666666666664</v>
      </c>
    </row>
    <row r="140" spans="1:5" ht="24.75" customHeight="1">
      <c r="A140" s="104" t="s">
        <v>168</v>
      </c>
      <c r="B140" s="16">
        <f>B141</f>
        <v>39</v>
      </c>
      <c r="C140" s="16">
        <f>C141</f>
        <v>39</v>
      </c>
      <c r="D140" s="16">
        <f t="shared" si="4"/>
        <v>0</v>
      </c>
      <c r="E140" s="26">
        <f t="shared" si="5"/>
        <v>0</v>
      </c>
    </row>
    <row r="141" spans="1:5" ht="24.75" customHeight="1">
      <c r="A141" s="35" t="s">
        <v>169</v>
      </c>
      <c r="B141" s="16">
        <v>39</v>
      </c>
      <c r="C141" s="16">
        <v>39</v>
      </c>
      <c r="D141" s="16">
        <f t="shared" si="4"/>
        <v>0</v>
      </c>
      <c r="E141" s="26">
        <f t="shared" si="5"/>
        <v>0</v>
      </c>
    </row>
    <row r="142" spans="1:5" ht="24.75" customHeight="1">
      <c r="A142" s="104" t="s">
        <v>170</v>
      </c>
      <c r="B142" s="16">
        <f>B143+B145+B151+B153+B155+B163+B165</f>
        <v>22342</v>
      </c>
      <c r="C142" s="16">
        <f>C143+C145+C151+C153+C155+C163+C165</f>
        <v>19096</v>
      </c>
      <c r="D142" s="16">
        <f t="shared" si="4"/>
        <v>-3246</v>
      </c>
      <c r="E142" s="26">
        <f t="shared" si="5"/>
        <v>-14.528690358965177</v>
      </c>
    </row>
    <row r="143" spans="1:5" ht="24.75" customHeight="1">
      <c r="A143" s="104" t="s">
        <v>817</v>
      </c>
      <c r="B143" s="16">
        <f>SUM(B144:B144)</f>
        <v>0</v>
      </c>
      <c r="C143" s="16">
        <f>SUM(C144:C144)</f>
        <v>31</v>
      </c>
      <c r="D143" s="16">
        <f t="shared" si="4"/>
        <v>31</v>
      </c>
      <c r="E143" s="26">
        <f t="shared" si="5"/>
      </c>
    </row>
    <row r="144" spans="1:5" ht="24.75" customHeight="1">
      <c r="A144" s="35" t="s">
        <v>818</v>
      </c>
      <c r="B144" s="16"/>
      <c r="C144" s="16">
        <v>31</v>
      </c>
      <c r="D144" s="16">
        <f t="shared" si="4"/>
        <v>31</v>
      </c>
      <c r="E144" s="26">
        <f t="shared" si="5"/>
      </c>
    </row>
    <row r="145" spans="1:5" ht="24.75" customHeight="1">
      <c r="A145" s="104" t="s">
        <v>171</v>
      </c>
      <c r="B145" s="16">
        <f>SUM(B146:B150)</f>
        <v>19334</v>
      </c>
      <c r="C145" s="16">
        <f>SUM(C146:C150)</f>
        <v>16372</v>
      </c>
      <c r="D145" s="16">
        <f t="shared" si="4"/>
        <v>-2962</v>
      </c>
      <c r="E145" s="26">
        <f t="shared" si="5"/>
        <v>-15.320161373745734</v>
      </c>
    </row>
    <row r="146" spans="1:5" ht="24.75" customHeight="1">
      <c r="A146" s="35" t="s">
        <v>81</v>
      </c>
      <c r="B146" s="16">
        <v>8987</v>
      </c>
      <c r="C146" s="16">
        <v>7360</v>
      </c>
      <c r="D146" s="16">
        <f t="shared" si="4"/>
        <v>-1627</v>
      </c>
      <c r="E146" s="26">
        <f t="shared" si="5"/>
        <v>-18.103927895849562</v>
      </c>
    </row>
    <row r="147" spans="1:5" ht="24.75" customHeight="1">
      <c r="A147" s="35" t="s">
        <v>82</v>
      </c>
      <c r="B147" s="16">
        <v>140</v>
      </c>
      <c r="C147" s="16">
        <v>140</v>
      </c>
      <c r="D147" s="16">
        <f t="shared" si="4"/>
        <v>0</v>
      </c>
      <c r="E147" s="26">
        <f t="shared" si="5"/>
        <v>0</v>
      </c>
    </row>
    <row r="148" spans="1:5" ht="24.75" customHeight="1">
      <c r="A148" s="35" t="s">
        <v>173</v>
      </c>
      <c r="B148" s="16">
        <v>3110</v>
      </c>
      <c r="C148" s="16">
        <v>2600</v>
      </c>
      <c r="D148" s="16">
        <f t="shared" si="4"/>
        <v>-510</v>
      </c>
      <c r="E148" s="26">
        <f t="shared" si="5"/>
        <v>-16.39871382636656</v>
      </c>
    </row>
    <row r="149" spans="1:5" ht="24.75" customHeight="1">
      <c r="A149" s="35" t="s">
        <v>86</v>
      </c>
      <c r="B149" s="16">
        <v>647</v>
      </c>
      <c r="C149" s="16">
        <v>456</v>
      </c>
      <c r="D149" s="16">
        <f t="shared" si="4"/>
        <v>-191</v>
      </c>
      <c r="E149" s="26">
        <f t="shared" si="5"/>
        <v>-29.520865533230296</v>
      </c>
    </row>
    <row r="150" spans="1:5" ht="24.75" customHeight="1">
      <c r="A150" s="35" t="s">
        <v>174</v>
      </c>
      <c r="B150" s="16">
        <v>6450</v>
      </c>
      <c r="C150" s="16">
        <v>5816</v>
      </c>
      <c r="D150" s="16">
        <f t="shared" si="4"/>
        <v>-634</v>
      </c>
      <c r="E150" s="26">
        <f t="shared" si="5"/>
        <v>-9.829457364341085</v>
      </c>
    </row>
    <row r="151" spans="1:5" ht="24.75" customHeight="1">
      <c r="A151" s="104" t="s">
        <v>175</v>
      </c>
      <c r="B151" s="16">
        <f>SUM(B152:B152)</f>
        <v>40</v>
      </c>
      <c r="C151" s="16">
        <f>SUM(C152:C152)</f>
        <v>40</v>
      </c>
      <c r="D151" s="16">
        <f t="shared" si="4"/>
        <v>0</v>
      </c>
      <c r="E151" s="26">
        <f t="shared" si="5"/>
        <v>0</v>
      </c>
    </row>
    <row r="152" spans="1:5" ht="24.75" customHeight="1">
      <c r="A152" s="35" t="s">
        <v>176</v>
      </c>
      <c r="B152" s="16">
        <v>40</v>
      </c>
      <c r="C152" s="16">
        <v>40</v>
      </c>
      <c r="D152" s="16">
        <f t="shared" si="4"/>
        <v>0</v>
      </c>
      <c r="E152" s="26">
        <f t="shared" si="5"/>
        <v>0</v>
      </c>
    </row>
    <row r="153" spans="1:5" ht="24.75" customHeight="1">
      <c r="A153" s="104" t="s">
        <v>177</v>
      </c>
      <c r="B153" s="16">
        <f>SUM(B154:B154)</f>
        <v>0</v>
      </c>
      <c r="C153" s="16">
        <f>SUM(C154:C154)</f>
        <v>200</v>
      </c>
      <c r="D153" s="16">
        <f t="shared" si="4"/>
        <v>200</v>
      </c>
      <c r="E153" s="26">
        <f t="shared" si="5"/>
      </c>
    </row>
    <row r="154" spans="1:5" ht="24.75" customHeight="1">
      <c r="A154" s="35" t="s">
        <v>179</v>
      </c>
      <c r="B154" s="16">
        <v>0</v>
      </c>
      <c r="C154" s="16">
        <v>200</v>
      </c>
      <c r="D154" s="16">
        <f t="shared" si="4"/>
        <v>200</v>
      </c>
      <c r="E154" s="26">
        <f t="shared" si="5"/>
      </c>
    </row>
    <row r="155" spans="1:5" ht="24.75" customHeight="1">
      <c r="A155" s="104" t="s">
        <v>180</v>
      </c>
      <c r="B155" s="16">
        <f>SUM(B156:B162)</f>
        <v>1321</v>
      </c>
      <c r="C155" s="16">
        <f>SUM(C156:C162)</f>
        <v>1051</v>
      </c>
      <c r="D155" s="16">
        <f t="shared" si="4"/>
        <v>-270</v>
      </c>
      <c r="E155" s="26">
        <f t="shared" si="5"/>
        <v>-20.439061317183953</v>
      </c>
    </row>
    <row r="156" spans="1:5" ht="24.75" customHeight="1">
      <c r="A156" s="35" t="s">
        <v>81</v>
      </c>
      <c r="B156" s="16">
        <v>870</v>
      </c>
      <c r="C156" s="16">
        <v>721</v>
      </c>
      <c r="D156" s="16">
        <f t="shared" si="4"/>
        <v>-149</v>
      </c>
      <c r="E156" s="26">
        <f t="shared" si="5"/>
        <v>-17.126436781609193</v>
      </c>
    </row>
    <row r="157" spans="1:5" ht="24.75" customHeight="1">
      <c r="A157" s="35" t="s">
        <v>181</v>
      </c>
      <c r="B157" s="16">
        <v>33</v>
      </c>
      <c r="C157" s="16">
        <v>32</v>
      </c>
      <c r="D157" s="16">
        <f t="shared" si="4"/>
        <v>-1</v>
      </c>
      <c r="E157" s="26">
        <f t="shared" si="5"/>
        <v>-3.0303030303030303</v>
      </c>
    </row>
    <row r="158" spans="1:5" ht="24.75" customHeight="1">
      <c r="A158" s="35" t="s">
        <v>182</v>
      </c>
      <c r="B158" s="16">
        <v>45</v>
      </c>
      <c r="C158" s="16">
        <v>45</v>
      </c>
      <c r="D158" s="16">
        <f t="shared" si="4"/>
        <v>0</v>
      </c>
      <c r="E158" s="26">
        <f t="shared" si="5"/>
        <v>0</v>
      </c>
    </row>
    <row r="159" spans="1:5" ht="24.75" customHeight="1">
      <c r="A159" s="35" t="s">
        <v>183</v>
      </c>
      <c r="B159" s="16">
        <v>61</v>
      </c>
      <c r="C159" s="16">
        <v>85</v>
      </c>
      <c r="D159" s="16">
        <f t="shared" si="4"/>
        <v>24</v>
      </c>
      <c r="E159" s="26">
        <f t="shared" si="5"/>
        <v>39.34426229508197</v>
      </c>
    </row>
    <row r="160" spans="1:5" ht="24.75" customHeight="1">
      <c r="A160" s="35" t="s">
        <v>184</v>
      </c>
      <c r="B160" s="16">
        <v>146</v>
      </c>
      <c r="C160" s="16">
        <v>38</v>
      </c>
      <c r="D160" s="16">
        <f t="shared" si="4"/>
        <v>-108</v>
      </c>
      <c r="E160" s="26">
        <f t="shared" si="5"/>
        <v>-73.97260273972603</v>
      </c>
    </row>
    <row r="161" spans="1:5" ht="24.75" customHeight="1">
      <c r="A161" s="35" t="s">
        <v>86</v>
      </c>
      <c r="B161" s="16">
        <v>17</v>
      </c>
      <c r="C161" s="16">
        <v>22</v>
      </c>
      <c r="D161" s="16">
        <f t="shared" si="4"/>
        <v>5</v>
      </c>
      <c r="E161" s="26">
        <f t="shared" si="5"/>
        <v>29.411764705882355</v>
      </c>
    </row>
    <row r="162" spans="1:5" ht="24.75" customHeight="1">
      <c r="A162" s="35" t="s">
        <v>185</v>
      </c>
      <c r="B162" s="16">
        <v>149</v>
      </c>
      <c r="C162" s="16">
        <v>108</v>
      </c>
      <c r="D162" s="16">
        <f t="shared" si="4"/>
        <v>-41</v>
      </c>
      <c r="E162" s="26">
        <f t="shared" si="5"/>
        <v>-27.516778523489933</v>
      </c>
    </row>
    <row r="163" spans="1:5" ht="24.75" customHeight="1">
      <c r="A163" s="104" t="s">
        <v>186</v>
      </c>
      <c r="B163" s="16">
        <f>SUM(B164:B164)</f>
        <v>0</v>
      </c>
      <c r="C163" s="16">
        <f>SUM(C164:C164)</f>
        <v>1</v>
      </c>
      <c r="D163" s="16">
        <f t="shared" si="4"/>
        <v>1</v>
      </c>
      <c r="E163" s="26">
        <f t="shared" si="5"/>
      </c>
    </row>
    <row r="164" spans="1:5" ht="24.75" customHeight="1">
      <c r="A164" s="35" t="s">
        <v>187</v>
      </c>
      <c r="B164" s="16"/>
      <c r="C164" s="16">
        <v>1</v>
      </c>
      <c r="D164" s="16">
        <f t="shared" si="4"/>
        <v>1</v>
      </c>
      <c r="E164" s="26">
        <f t="shared" si="5"/>
      </c>
    </row>
    <row r="165" spans="1:5" ht="24.75" customHeight="1">
      <c r="A165" s="104" t="s">
        <v>188</v>
      </c>
      <c r="B165" s="16">
        <f>SUM(B166:B166)</f>
        <v>1647</v>
      </c>
      <c r="C165" s="16">
        <f>SUM(C166:C166)</f>
        <v>1401</v>
      </c>
      <c r="D165" s="16">
        <f t="shared" si="4"/>
        <v>-246</v>
      </c>
      <c r="E165" s="26">
        <f t="shared" si="5"/>
        <v>-14.93624772313297</v>
      </c>
    </row>
    <row r="166" spans="1:5" ht="24.75" customHeight="1">
      <c r="A166" s="35" t="s">
        <v>189</v>
      </c>
      <c r="B166" s="16">
        <v>1647</v>
      </c>
      <c r="C166" s="16">
        <v>1401</v>
      </c>
      <c r="D166" s="16">
        <f t="shared" si="4"/>
        <v>-246</v>
      </c>
      <c r="E166" s="26">
        <f t="shared" si="5"/>
        <v>-14.93624772313297</v>
      </c>
    </row>
    <row r="167" spans="1:5" ht="24.75" customHeight="1">
      <c r="A167" s="104" t="s">
        <v>190</v>
      </c>
      <c r="B167" s="16">
        <f>B168+B171+B177+B179+B181+B184+B186</f>
        <v>79208</v>
      </c>
      <c r="C167" s="16">
        <f>C168+C171+C177+C179+C181+C184+C186</f>
        <v>61919</v>
      </c>
      <c r="D167" s="16">
        <f t="shared" si="4"/>
        <v>-17289</v>
      </c>
      <c r="E167" s="26">
        <f t="shared" si="5"/>
        <v>-21.827340672659325</v>
      </c>
    </row>
    <row r="168" spans="1:5" ht="24.75" customHeight="1">
      <c r="A168" s="104" t="s">
        <v>191</v>
      </c>
      <c r="B168" s="16">
        <f>SUM(B169:B170)</f>
        <v>14212</v>
      </c>
      <c r="C168" s="16">
        <f>SUM(C169:C170)</f>
        <v>12888</v>
      </c>
      <c r="D168" s="16">
        <f t="shared" si="4"/>
        <v>-1324</v>
      </c>
      <c r="E168" s="26">
        <f t="shared" si="5"/>
        <v>-9.316070925978046</v>
      </c>
    </row>
    <row r="169" spans="1:5" ht="24.75" customHeight="1">
      <c r="A169" s="35" t="s">
        <v>81</v>
      </c>
      <c r="B169" s="16">
        <v>228</v>
      </c>
      <c r="C169" s="16">
        <v>167</v>
      </c>
      <c r="D169" s="16">
        <f t="shared" si="4"/>
        <v>-61</v>
      </c>
      <c r="E169" s="26">
        <f t="shared" si="5"/>
        <v>-26.75438596491228</v>
      </c>
    </row>
    <row r="170" spans="1:5" ht="24.75" customHeight="1">
      <c r="A170" s="35" t="s">
        <v>192</v>
      </c>
      <c r="B170" s="16">
        <v>13984</v>
      </c>
      <c r="C170" s="16">
        <v>12721</v>
      </c>
      <c r="D170" s="16">
        <f t="shared" si="4"/>
        <v>-1263</v>
      </c>
      <c r="E170" s="26">
        <f t="shared" si="5"/>
        <v>-9.03175057208238</v>
      </c>
    </row>
    <row r="171" spans="1:5" ht="24.75" customHeight="1">
      <c r="A171" s="104" t="s">
        <v>193</v>
      </c>
      <c r="B171" s="16">
        <f>SUM(B172:B176)</f>
        <v>49218</v>
      </c>
      <c r="C171" s="16">
        <f>SUM(C172:C176)</f>
        <v>36348</v>
      </c>
      <c r="D171" s="16">
        <f t="shared" si="4"/>
        <v>-12870</v>
      </c>
      <c r="E171" s="26">
        <f t="shared" si="5"/>
        <v>-26.148969889064976</v>
      </c>
    </row>
    <row r="172" spans="1:5" ht="24.75" customHeight="1">
      <c r="A172" s="35" t="s">
        <v>194</v>
      </c>
      <c r="B172" s="16">
        <v>6801</v>
      </c>
      <c r="C172" s="16">
        <v>5886</v>
      </c>
      <c r="D172" s="16">
        <f t="shared" si="4"/>
        <v>-915</v>
      </c>
      <c r="E172" s="26">
        <f t="shared" si="5"/>
        <v>-13.45390383767093</v>
      </c>
    </row>
    <row r="173" spans="1:5" ht="24.75" customHeight="1">
      <c r="A173" s="35" t="s">
        <v>195</v>
      </c>
      <c r="B173" s="16">
        <v>18470</v>
      </c>
      <c r="C173" s="16">
        <v>12739</v>
      </c>
      <c r="D173" s="16">
        <f t="shared" si="4"/>
        <v>-5731</v>
      </c>
      <c r="E173" s="26">
        <f t="shared" si="5"/>
        <v>-31.028695181375205</v>
      </c>
    </row>
    <row r="174" spans="1:5" ht="24.75" customHeight="1">
      <c r="A174" s="35" t="s">
        <v>196</v>
      </c>
      <c r="B174" s="16">
        <v>9429</v>
      </c>
      <c r="C174" s="16">
        <v>6626</v>
      </c>
      <c r="D174" s="16">
        <f t="shared" si="4"/>
        <v>-2803</v>
      </c>
      <c r="E174" s="26">
        <f t="shared" si="5"/>
        <v>-29.727436631668258</v>
      </c>
    </row>
    <row r="175" spans="1:5" ht="24.75" customHeight="1">
      <c r="A175" s="35" t="s">
        <v>197</v>
      </c>
      <c r="B175" s="16">
        <v>8949</v>
      </c>
      <c r="C175" s="16">
        <v>6145</v>
      </c>
      <c r="D175" s="16">
        <f t="shared" si="4"/>
        <v>-2804</v>
      </c>
      <c r="E175" s="26">
        <f t="shared" si="5"/>
        <v>-31.333109844675384</v>
      </c>
    </row>
    <row r="176" spans="1:5" ht="24.75" customHeight="1">
      <c r="A176" s="35" t="s">
        <v>198</v>
      </c>
      <c r="B176" s="16">
        <v>5569</v>
      </c>
      <c r="C176" s="16">
        <v>4952</v>
      </c>
      <c r="D176" s="16">
        <f t="shared" si="4"/>
        <v>-617</v>
      </c>
      <c r="E176" s="26">
        <f t="shared" si="5"/>
        <v>-11.079188364158735</v>
      </c>
    </row>
    <row r="177" spans="1:5" ht="24.75" customHeight="1">
      <c r="A177" s="104" t="s">
        <v>199</v>
      </c>
      <c r="B177" s="16">
        <f>SUM(B178:B178)</f>
        <v>5870</v>
      </c>
      <c r="C177" s="16">
        <f>SUM(C178:C178)</f>
        <v>4073</v>
      </c>
      <c r="D177" s="16">
        <f t="shared" si="4"/>
        <v>-1797</v>
      </c>
      <c r="E177" s="26">
        <f t="shared" si="5"/>
        <v>-30.613287904599662</v>
      </c>
    </row>
    <row r="178" spans="1:5" ht="24.75" customHeight="1">
      <c r="A178" s="35" t="s">
        <v>200</v>
      </c>
      <c r="B178" s="16">
        <v>5870</v>
      </c>
      <c r="C178" s="16">
        <v>4073</v>
      </c>
      <c r="D178" s="16">
        <f t="shared" si="4"/>
        <v>-1797</v>
      </c>
      <c r="E178" s="26">
        <f t="shared" si="5"/>
        <v>-30.613287904599662</v>
      </c>
    </row>
    <row r="179" spans="1:5" ht="24.75" customHeight="1">
      <c r="A179" s="104" t="s">
        <v>201</v>
      </c>
      <c r="B179" s="16">
        <f>SUM(B180:B180)</f>
        <v>66</v>
      </c>
      <c r="C179" s="16">
        <f>SUM(C180:C180)</f>
        <v>88</v>
      </c>
      <c r="D179" s="16">
        <f t="shared" si="4"/>
        <v>22</v>
      </c>
      <c r="E179" s="26">
        <f t="shared" si="5"/>
        <v>33.33333333333333</v>
      </c>
    </row>
    <row r="180" spans="1:5" ht="24.75" customHeight="1">
      <c r="A180" s="35" t="s">
        <v>203</v>
      </c>
      <c r="B180" s="16">
        <v>66</v>
      </c>
      <c r="C180" s="16">
        <v>88</v>
      </c>
      <c r="D180" s="16">
        <f t="shared" si="4"/>
        <v>22</v>
      </c>
      <c r="E180" s="26">
        <f t="shared" si="5"/>
        <v>33.33333333333333</v>
      </c>
    </row>
    <row r="181" spans="1:5" ht="24.75" customHeight="1">
      <c r="A181" s="104" t="s">
        <v>204</v>
      </c>
      <c r="B181" s="16">
        <f>SUM(B182:B183)</f>
        <v>1293</v>
      </c>
      <c r="C181" s="16">
        <f>SUM(C182:C183)</f>
        <v>791</v>
      </c>
      <c r="D181" s="16">
        <f t="shared" si="4"/>
        <v>-502</v>
      </c>
      <c r="E181" s="26">
        <f t="shared" si="5"/>
        <v>-38.82443928847641</v>
      </c>
    </row>
    <row r="182" spans="1:5" ht="24.75" customHeight="1">
      <c r="A182" s="35" t="s">
        <v>205</v>
      </c>
      <c r="B182" s="16">
        <v>1048</v>
      </c>
      <c r="C182" s="16">
        <v>604</v>
      </c>
      <c r="D182" s="16">
        <f t="shared" si="4"/>
        <v>-444</v>
      </c>
      <c r="E182" s="26">
        <f t="shared" si="5"/>
        <v>-42.36641221374045</v>
      </c>
    </row>
    <row r="183" spans="1:5" ht="24.75" customHeight="1">
      <c r="A183" s="35" t="s">
        <v>206</v>
      </c>
      <c r="B183" s="16">
        <v>245</v>
      </c>
      <c r="C183" s="16">
        <v>187</v>
      </c>
      <c r="D183" s="16">
        <f t="shared" si="4"/>
        <v>-58</v>
      </c>
      <c r="E183" s="26">
        <f t="shared" si="5"/>
        <v>-23.6734693877551</v>
      </c>
    </row>
    <row r="184" spans="1:5" ht="24.75" customHeight="1">
      <c r="A184" s="104" t="s">
        <v>207</v>
      </c>
      <c r="B184" s="16">
        <f>SUM(B185:B185)</f>
        <v>3500</v>
      </c>
      <c r="C184" s="16">
        <f>SUM(C185:C185)</f>
        <v>3900</v>
      </c>
      <c r="D184" s="16">
        <f t="shared" si="4"/>
        <v>400</v>
      </c>
      <c r="E184" s="26">
        <f t="shared" si="5"/>
        <v>11.428571428571429</v>
      </c>
    </row>
    <row r="185" spans="1:5" ht="24.75" customHeight="1">
      <c r="A185" s="35" t="s">
        <v>209</v>
      </c>
      <c r="B185" s="16">
        <v>3500</v>
      </c>
      <c r="C185" s="16">
        <v>3900</v>
      </c>
      <c r="D185" s="16">
        <f t="shared" si="4"/>
        <v>400</v>
      </c>
      <c r="E185" s="26">
        <f t="shared" si="5"/>
        <v>11.428571428571429</v>
      </c>
    </row>
    <row r="186" spans="1:5" ht="24.75" customHeight="1">
      <c r="A186" s="104" t="s">
        <v>210</v>
      </c>
      <c r="B186" s="16">
        <f>B187</f>
        <v>5049</v>
      </c>
      <c r="C186" s="16">
        <f>C187</f>
        <v>3831</v>
      </c>
      <c r="D186" s="16">
        <f t="shared" si="4"/>
        <v>-1218</v>
      </c>
      <c r="E186" s="26">
        <f t="shared" si="5"/>
        <v>-24.12358882947118</v>
      </c>
    </row>
    <row r="187" spans="1:5" ht="24.75" customHeight="1">
      <c r="A187" s="35" t="s">
        <v>211</v>
      </c>
      <c r="B187" s="16">
        <v>5049</v>
      </c>
      <c r="C187" s="16">
        <v>3831</v>
      </c>
      <c r="D187" s="16">
        <f t="shared" si="4"/>
        <v>-1218</v>
      </c>
      <c r="E187" s="26">
        <f t="shared" si="5"/>
        <v>-24.12358882947118</v>
      </c>
    </row>
    <row r="188" spans="1:5" ht="24.75" customHeight="1">
      <c r="A188" s="104" t="s">
        <v>212</v>
      </c>
      <c r="B188" s="16">
        <f>SUM(B189,B192,B194,B196,B198,B200)</f>
        <v>7606</v>
      </c>
      <c r="C188" s="16">
        <f>SUM(C189,C192,C194,C196,C198,C200)</f>
        <v>11232</v>
      </c>
      <c r="D188" s="16">
        <f t="shared" si="4"/>
        <v>3626</v>
      </c>
      <c r="E188" s="26">
        <f t="shared" si="5"/>
        <v>47.6728898238233</v>
      </c>
    </row>
    <row r="189" spans="1:5" ht="24.75" customHeight="1">
      <c r="A189" s="104" t="s">
        <v>213</v>
      </c>
      <c r="B189" s="16">
        <f>SUM(B190:B191)</f>
        <v>728</v>
      </c>
      <c r="C189" s="16">
        <f>SUM(C190:C191)</f>
        <v>525</v>
      </c>
      <c r="D189" s="16">
        <f t="shared" si="4"/>
        <v>-203</v>
      </c>
      <c r="E189" s="26">
        <f t="shared" si="5"/>
        <v>-27.884615384615387</v>
      </c>
    </row>
    <row r="190" spans="1:5" ht="24.75" customHeight="1">
      <c r="A190" s="35" t="s">
        <v>81</v>
      </c>
      <c r="B190" s="16">
        <v>563</v>
      </c>
      <c r="C190" s="16">
        <v>402</v>
      </c>
      <c r="D190" s="16">
        <f t="shared" si="4"/>
        <v>-161</v>
      </c>
      <c r="E190" s="26">
        <f t="shared" si="5"/>
        <v>-28.596802841918294</v>
      </c>
    </row>
    <row r="191" spans="1:5" ht="24.75" customHeight="1">
      <c r="A191" s="35" t="s">
        <v>214</v>
      </c>
      <c r="B191" s="16">
        <v>165</v>
      </c>
      <c r="C191" s="16">
        <v>123</v>
      </c>
      <c r="D191" s="16">
        <f t="shared" si="4"/>
        <v>-42</v>
      </c>
      <c r="E191" s="26">
        <f t="shared" si="5"/>
        <v>-25.454545454545453</v>
      </c>
    </row>
    <row r="192" spans="1:5" ht="24.75" customHeight="1">
      <c r="A192" s="104" t="s">
        <v>215</v>
      </c>
      <c r="B192" s="16">
        <f aca="true" t="shared" si="6" ref="B192:B196">SUM(B193:B193)</f>
        <v>1021</v>
      </c>
      <c r="C192" s="16">
        <f>SUM(C193:C193)</f>
        <v>1595</v>
      </c>
      <c r="D192" s="16">
        <f t="shared" si="4"/>
        <v>574</v>
      </c>
      <c r="E192" s="26">
        <f t="shared" si="5"/>
        <v>56.219392752203724</v>
      </c>
    </row>
    <row r="193" spans="1:5" ht="24.75" customHeight="1">
      <c r="A193" s="35" t="s">
        <v>217</v>
      </c>
      <c r="B193" s="16">
        <v>1021</v>
      </c>
      <c r="C193" s="16">
        <v>1595</v>
      </c>
      <c r="D193" s="16">
        <f t="shared" si="4"/>
        <v>574</v>
      </c>
      <c r="E193" s="26">
        <f t="shared" si="5"/>
        <v>56.219392752203724</v>
      </c>
    </row>
    <row r="194" spans="1:5" ht="24.75" customHeight="1">
      <c r="A194" s="104" t="s">
        <v>220</v>
      </c>
      <c r="B194" s="16">
        <f t="shared" si="6"/>
        <v>3056</v>
      </c>
      <c r="C194" s="16">
        <f>SUM(C195:C195)</f>
        <v>7476</v>
      </c>
      <c r="D194" s="16">
        <f t="shared" si="4"/>
        <v>4420</v>
      </c>
      <c r="E194" s="26">
        <f t="shared" si="5"/>
        <v>144.63350785340313</v>
      </c>
    </row>
    <row r="195" spans="1:5" ht="24.75" customHeight="1">
      <c r="A195" s="35" t="s">
        <v>222</v>
      </c>
      <c r="B195" s="16">
        <v>3056</v>
      </c>
      <c r="C195" s="16">
        <v>7476</v>
      </c>
      <c r="D195" s="16">
        <f t="shared" si="4"/>
        <v>4420</v>
      </c>
      <c r="E195" s="26">
        <f t="shared" si="5"/>
        <v>144.63350785340313</v>
      </c>
    </row>
    <row r="196" spans="1:5" ht="24.75" customHeight="1">
      <c r="A196" s="104" t="s">
        <v>223</v>
      </c>
      <c r="B196" s="16">
        <f t="shared" si="6"/>
        <v>2567</v>
      </c>
      <c r="C196" s="16">
        <f>SUM(C197:C197)</f>
        <v>1517</v>
      </c>
      <c r="D196" s="16">
        <f t="shared" si="4"/>
        <v>-1050</v>
      </c>
      <c r="E196" s="26">
        <f t="shared" si="5"/>
        <v>-40.903778730035064</v>
      </c>
    </row>
    <row r="197" spans="1:5" ht="24.75" customHeight="1">
      <c r="A197" s="35" t="s">
        <v>224</v>
      </c>
      <c r="B197" s="16">
        <v>2567</v>
      </c>
      <c r="C197" s="16">
        <v>1517</v>
      </c>
      <c r="D197" s="16">
        <f t="shared" si="4"/>
        <v>-1050</v>
      </c>
      <c r="E197" s="26">
        <f t="shared" si="5"/>
        <v>-40.903778730035064</v>
      </c>
    </row>
    <row r="198" spans="1:5" ht="24.75" customHeight="1">
      <c r="A198" s="104" t="s">
        <v>225</v>
      </c>
      <c r="B198" s="16">
        <f>SUM(B199:B199)</f>
        <v>39</v>
      </c>
      <c r="C198" s="16">
        <f>SUM(C199:C199)</f>
        <v>31</v>
      </c>
      <c r="D198" s="16">
        <f t="shared" si="4"/>
        <v>-8</v>
      </c>
      <c r="E198" s="26">
        <f t="shared" si="5"/>
        <v>-20.51282051282051</v>
      </c>
    </row>
    <row r="199" spans="1:5" ht="24.75" customHeight="1">
      <c r="A199" s="35" t="s">
        <v>226</v>
      </c>
      <c r="B199" s="16">
        <v>39</v>
      </c>
      <c r="C199" s="16">
        <v>31</v>
      </c>
      <c r="D199" s="16">
        <f aca="true" t="shared" si="7" ref="D199:D262">C199-B199</f>
        <v>-8</v>
      </c>
      <c r="E199" s="26">
        <f aca="true" t="shared" si="8" ref="E199:E262">IF(B199=0,"",D199/B199*100)</f>
        <v>-20.51282051282051</v>
      </c>
    </row>
    <row r="200" spans="1:5" ht="24.75" customHeight="1">
      <c r="A200" s="104" t="s">
        <v>228</v>
      </c>
      <c r="B200" s="16">
        <f>SUM(B201:B201)</f>
        <v>195</v>
      </c>
      <c r="C200" s="16">
        <f>SUM(C201:C201)</f>
        <v>88</v>
      </c>
      <c r="D200" s="16">
        <f t="shared" si="7"/>
        <v>-107</v>
      </c>
      <c r="E200" s="26">
        <f t="shared" si="8"/>
        <v>-54.871794871794876</v>
      </c>
    </row>
    <row r="201" spans="1:5" ht="24.75" customHeight="1">
      <c r="A201" s="35" t="s">
        <v>229</v>
      </c>
      <c r="B201" s="16">
        <v>195</v>
      </c>
      <c r="C201" s="16">
        <v>88</v>
      </c>
      <c r="D201" s="16">
        <f t="shared" si="7"/>
        <v>-107</v>
      </c>
      <c r="E201" s="26">
        <f t="shared" si="8"/>
        <v>-54.871794871794876</v>
      </c>
    </row>
    <row r="202" spans="1:5" ht="24.75" customHeight="1">
      <c r="A202" s="104" t="s">
        <v>230</v>
      </c>
      <c r="B202" s="16">
        <f>SUM(B203,B214,B219,B224,B228,B226)</f>
        <v>9905</v>
      </c>
      <c r="C202" s="16">
        <f>SUM(C203,C214,C219,C224,C228,C226)</f>
        <v>6713</v>
      </c>
      <c r="D202" s="16">
        <f t="shared" si="7"/>
        <v>-3192</v>
      </c>
      <c r="E202" s="26">
        <f t="shared" si="8"/>
        <v>-32.226148409893995</v>
      </c>
    </row>
    <row r="203" spans="1:5" ht="24.75" customHeight="1">
      <c r="A203" s="104" t="s">
        <v>231</v>
      </c>
      <c r="B203" s="16">
        <f>SUM(B204:B213)</f>
        <v>2510</v>
      </c>
      <c r="C203" s="16">
        <f>SUM(C204:C213)</f>
        <v>2256</v>
      </c>
      <c r="D203" s="16">
        <f t="shared" si="7"/>
        <v>-254</v>
      </c>
      <c r="E203" s="26">
        <f t="shared" si="8"/>
        <v>-10.119521912350598</v>
      </c>
    </row>
    <row r="204" spans="1:5" ht="24.75" customHeight="1">
      <c r="A204" s="35" t="s">
        <v>81</v>
      </c>
      <c r="B204" s="16">
        <v>300</v>
      </c>
      <c r="C204" s="16">
        <v>241</v>
      </c>
      <c r="D204" s="16">
        <f t="shared" si="7"/>
        <v>-59</v>
      </c>
      <c r="E204" s="26">
        <f t="shared" si="8"/>
        <v>-19.666666666666664</v>
      </c>
    </row>
    <row r="205" spans="1:5" ht="24.75" customHeight="1">
      <c r="A205" s="35" t="s">
        <v>82</v>
      </c>
      <c r="B205" s="16">
        <v>53</v>
      </c>
      <c r="C205" s="16">
        <v>62</v>
      </c>
      <c r="D205" s="16">
        <f t="shared" si="7"/>
        <v>9</v>
      </c>
      <c r="E205" s="26">
        <f t="shared" si="8"/>
        <v>16.9811320754717</v>
      </c>
    </row>
    <row r="206" spans="1:5" ht="24.75" customHeight="1">
      <c r="A206" s="35" t="s">
        <v>232</v>
      </c>
      <c r="B206" s="16">
        <v>590</v>
      </c>
      <c r="C206" s="16">
        <v>531</v>
      </c>
      <c r="D206" s="16">
        <f t="shared" si="7"/>
        <v>-59</v>
      </c>
      <c r="E206" s="26">
        <f t="shared" si="8"/>
        <v>-10</v>
      </c>
    </row>
    <row r="207" spans="1:5" ht="24.75" customHeight="1">
      <c r="A207" s="35" t="s">
        <v>233</v>
      </c>
      <c r="B207" s="16">
        <v>80</v>
      </c>
      <c r="C207" s="16">
        <v>80</v>
      </c>
      <c r="D207" s="16">
        <f t="shared" si="7"/>
        <v>0</v>
      </c>
      <c r="E207" s="26">
        <f t="shared" si="8"/>
        <v>0</v>
      </c>
    </row>
    <row r="208" spans="1:5" ht="24.75" customHeight="1">
      <c r="A208" s="35" t="s">
        <v>234</v>
      </c>
      <c r="B208" s="16">
        <v>718</v>
      </c>
      <c r="C208" s="16">
        <v>651</v>
      </c>
      <c r="D208" s="16">
        <f t="shared" si="7"/>
        <v>-67</v>
      </c>
      <c r="E208" s="26">
        <f t="shared" si="8"/>
        <v>-9.331476323119778</v>
      </c>
    </row>
    <row r="209" spans="1:5" ht="24.75" customHeight="1">
      <c r="A209" s="35" t="s">
        <v>235</v>
      </c>
      <c r="B209" s="16">
        <v>40</v>
      </c>
      <c r="C209" s="16">
        <v>0</v>
      </c>
      <c r="D209" s="16">
        <f t="shared" si="7"/>
        <v>-40</v>
      </c>
      <c r="E209" s="26">
        <f t="shared" si="8"/>
        <v>-100</v>
      </c>
    </row>
    <row r="210" spans="1:5" ht="24.75" customHeight="1">
      <c r="A210" s="35" t="s">
        <v>236</v>
      </c>
      <c r="B210" s="16">
        <v>85</v>
      </c>
      <c r="C210" s="16">
        <v>94</v>
      </c>
      <c r="D210" s="16">
        <f t="shared" si="7"/>
        <v>9</v>
      </c>
      <c r="E210" s="26">
        <f t="shared" si="8"/>
        <v>10.588235294117647</v>
      </c>
    </row>
    <row r="211" spans="1:5" ht="24.75" customHeight="1">
      <c r="A211" s="35" t="s">
        <v>237</v>
      </c>
      <c r="B211" s="16">
        <v>50</v>
      </c>
      <c r="C211" s="16">
        <v>45</v>
      </c>
      <c r="D211" s="16">
        <f t="shared" si="7"/>
        <v>-5</v>
      </c>
      <c r="E211" s="26">
        <f t="shared" si="8"/>
        <v>-10</v>
      </c>
    </row>
    <row r="212" spans="1:5" ht="24.75" customHeight="1">
      <c r="A212" s="35" t="s">
        <v>238</v>
      </c>
      <c r="B212" s="16">
        <v>277</v>
      </c>
      <c r="C212" s="16">
        <v>209</v>
      </c>
      <c r="D212" s="16">
        <f t="shared" si="7"/>
        <v>-68</v>
      </c>
      <c r="E212" s="26">
        <f t="shared" si="8"/>
        <v>-24.548736462093864</v>
      </c>
    </row>
    <row r="213" spans="1:5" ht="24.75" customHeight="1">
      <c r="A213" s="35" t="s">
        <v>239</v>
      </c>
      <c r="B213" s="16">
        <v>317</v>
      </c>
      <c r="C213" s="16">
        <v>343</v>
      </c>
      <c r="D213" s="16">
        <f t="shared" si="7"/>
        <v>26</v>
      </c>
      <c r="E213" s="26">
        <f t="shared" si="8"/>
        <v>8.201892744479496</v>
      </c>
    </row>
    <row r="214" spans="1:5" ht="24.75" customHeight="1">
      <c r="A214" s="104" t="s">
        <v>240</v>
      </c>
      <c r="B214" s="16">
        <f>SUM(B215:B218)</f>
        <v>4667</v>
      </c>
      <c r="C214" s="16">
        <f>SUM(C215:C218)</f>
        <v>2759</v>
      </c>
      <c r="D214" s="16">
        <f t="shared" si="7"/>
        <v>-1908</v>
      </c>
      <c r="E214" s="26">
        <f t="shared" si="8"/>
        <v>-40.882794086136705</v>
      </c>
    </row>
    <row r="215" spans="1:5" ht="24.75" customHeight="1">
      <c r="A215" s="35" t="s">
        <v>241</v>
      </c>
      <c r="B215" s="16">
        <v>3</v>
      </c>
      <c r="C215" s="16">
        <v>1</v>
      </c>
      <c r="D215" s="16">
        <f t="shared" si="7"/>
        <v>-2</v>
      </c>
      <c r="E215" s="26">
        <f t="shared" si="8"/>
        <v>-66.66666666666666</v>
      </c>
    </row>
    <row r="216" spans="1:5" ht="24.75" customHeight="1">
      <c r="A216" s="35" t="s">
        <v>242</v>
      </c>
      <c r="B216" s="16">
        <v>2931</v>
      </c>
      <c r="C216" s="16">
        <v>2534</v>
      </c>
      <c r="D216" s="16">
        <f t="shared" si="7"/>
        <v>-397</v>
      </c>
      <c r="E216" s="26">
        <f t="shared" si="8"/>
        <v>-13.54486523370863</v>
      </c>
    </row>
    <row r="217" spans="1:5" ht="24.75" customHeight="1">
      <c r="A217" s="35" t="s">
        <v>243</v>
      </c>
      <c r="B217" s="16">
        <v>1521</v>
      </c>
      <c r="C217" s="16">
        <v>0</v>
      </c>
      <c r="D217" s="16">
        <f t="shared" si="7"/>
        <v>-1521</v>
      </c>
      <c r="E217" s="26">
        <f t="shared" si="8"/>
        <v>-100</v>
      </c>
    </row>
    <row r="218" spans="1:5" ht="24.75" customHeight="1">
      <c r="A218" s="35" t="s">
        <v>244</v>
      </c>
      <c r="B218" s="16">
        <v>212</v>
      </c>
      <c r="C218" s="16">
        <v>224</v>
      </c>
      <c r="D218" s="16">
        <f t="shared" si="7"/>
        <v>12</v>
      </c>
      <c r="E218" s="26">
        <f t="shared" si="8"/>
        <v>5.660377358490567</v>
      </c>
    </row>
    <row r="219" spans="1:5" ht="24.75" customHeight="1">
      <c r="A219" s="104" t="s">
        <v>245</v>
      </c>
      <c r="B219" s="16">
        <f>SUM(B220:B223)</f>
        <v>1418</v>
      </c>
      <c r="C219" s="16">
        <f>SUM(C220:C223)</f>
        <v>810</v>
      </c>
      <c r="D219" s="16">
        <f t="shared" si="7"/>
        <v>-608</v>
      </c>
      <c r="E219" s="26">
        <f t="shared" si="8"/>
        <v>-42.877291960507755</v>
      </c>
    </row>
    <row r="220" spans="1:5" ht="24.75" customHeight="1">
      <c r="A220" s="35" t="s">
        <v>246</v>
      </c>
      <c r="B220" s="16">
        <v>80</v>
      </c>
      <c r="C220" s="16">
        <v>19</v>
      </c>
      <c r="D220" s="16">
        <f t="shared" si="7"/>
        <v>-61</v>
      </c>
      <c r="E220" s="26">
        <f t="shared" si="8"/>
        <v>-76.25</v>
      </c>
    </row>
    <row r="221" spans="1:5" ht="24.75" customHeight="1">
      <c r="A221" s="35" t="s">
        <v>247</v>
      </c>
      <c r="B221" s="16">
        <v>170</v>
      </c>
      <c r="C221" s="16">
        <v>343</v>
      </c>
      <c r="D221" s="16">
        <f t="shared" si="7"/>
        <v>173</v>
      </c>
      <c r="E221" s="26">
        <f t="shared" si="8"/>
        <v>101.76470588235293</v>
      </c>
    </row>
    <row r="222" spans="1:5" ht="24.75" customHeight="1">
      <c r="A222" s="35" t="s">
        <v>248</v>
      </c>
      <c r="B222" s="16">
        <v>335</v>
      </c>
      <c r="C222" s="16">
        <v>90</v>
      </c>
      <c r="D222" s="16">
        <f t="shared" si="7"/>
        <v>-245</v>
      </c>
      <c r="E222" s="26">
        <f t="shared" si="8"/>
        <v>-73.13432835820896</v>
      </c>
    </row>
    <row r="223" spans="1:5" ht="24.75" customHeight="1">
      <c r="A223" s="35" t="s">
        <v>249</v>
      </c>
      <c r="B223" s="16">
        <v>833</v>
      </c>
      <c r="C223" s="16">
        <v>358</v>
      </c>
      <c r="D223" s="16">
        <f t="shared" si="7"/>
        <v>-475</v>
      </c>
      <c r="E223" s="26">
        <f t="shared" si="8"/>
        <v>-57.022809123649466</v>
      </c>
    </row>
    <row r="224" spans="1:5" ht="24.75" customHeight="1">
      <c r="A224" s="104" t="s">
        <v>251</v>
      </c>
      <c r="B224" s="16">
        <f>SUM(B225:B225)</f>
        <v>883</v>
      </c>
      <c r="C224" s="16">
        <f>SUM(C225:C225)</f>
        <v>824</v>
      </c>
      <c r="D224" s="16">
        <f t="shared" si="7"/>
        <v>-59</v>
      </c>
      <c r="E224" s="26">
        <f t="shared" si="8"/>
        <v>-6.681766704416761</v>
      </c>
    </row>
    <row r="225" spans="1:5" ht="24.75" customHeight="1">
      <c r="A225" s="35" t="s">
        <v>253</v>
      </c>
      <c r="B225" s="16">
        <v>883</v>
      </c>
      <c r="C225" s="16">
        <v>824</v>
      </c>
      <c r="D225" s="16">
        <f t="shared" si="7"/>
        <v>-59</v>
      </c>
      <c r="E225" s="26">
        <f t="shared" si="8"/>
        <v>-6.681766704416761</v>
      </c>
    </row>
    <row r="226" spans="1:5" ht="24.75" customHeight="1">
      <c r="A226" s="104" t="s">
        <v>254</v>
      </c>
      <c r="B226" s="16">
        <f>SUM(B227:B227)</f>
        <v>149</v>
      </c>
      <c r="C226" s="16">
        <f>SUM(C227:C227)</f>
        <v>59</v>
      </c>
      <c r="D226" s="16">
        <f t="shared" si="7"/>
        <v>-90</v>
      </c>
      <c r="E226" s="26">
        <f t="shared" si="8"/>
        <v>-60.40268456375839</v>
      </c>
    </row>
    <row r="227" spans="1:5" ht="24.75" customHeight="1">
      <c r="A227" s="35" t="s">
        <v>255</v>
      </c>
      <c r="B227" s="16">
        <v>149</v>
      </c>
      <c r="C227" s="16">
        <v>59</v>
      </c>
      <c r="D227" s="16">
        <f t="shared" si="7"/>
        <v>-90</v>
      </c>
      <c r="E227" s="26">
        <f t="shared" si="8"/>
        <v>-60.40268456375839</v>
      </c>
    </row>
    <row r="228" spans="1:5" ht="24.75" customHeight="1">
      <c r="A228" s="104" t="s">
        <v>256</v>
      </c>
      <c r="B228" s="16">
        <f>SUM(B229:B230)</f>
        <v>278</v>
      </c>
      <c r="C228" s="16">
        <f>SUM(C229:C230)</f>
        <v>5</v>
      </c>
      <c r="D228" s="16">
        <f t="shared" si="7"/>
        <v>-273</v>
      </c>
      <c r="E228" s="26">
        <f t="shared" si="8"/>
        <v>-98.20143884892086</v>
      </c>
    </row>
    <row r="229" spans="1:5" ht="24.75" customHeight="1">
      <c r="A229" s="35" t="s">
        <v>258</v>
      </c>
      <c r="B229" s="16">
        <v>62</v>
      </c>
      <c r="C229" s="16">
        <v>0</v>
      </c>
      <c r="D229" s="16">
        <f t="shared" si="7"/>
        <v>-62</v>
      </c>
      <c r="E229" s="26">
        <f t="shared" si="8"/>
        <v>-100</v>
      </c>
    </row>
    <row r="230" spans="1:5" ht="24.75" customHeight="1">
      <c r="A230" s="35" t="s">
        <v>259</v>
      </c>
      <c r="B230" s="16">
        <v>216</v>
      </c>
      <c r="C230" s="16">
        <v>5</v>
      </c>
      <c r="D230" s="16">
        <f t="shared" si="7"/>
        <v>-211</v>
      </c>
      <c r="E230" s="26">
        <f t="shared" si="8"/>
        <v>-97.68518518518519</v>
      </c>
    </row>
    <row r="231" spans="1:5" ht="24.75" customHeight="1">
      <c r="A231" s="104" t="s">
        <v>260</v>
      </c>
      <c r="B231" s="16">
        <f>SUM(B232,B240,B247,B255,B257,B260,B262,B268,B272,B275,B278,B281,B284,B286,B294,B288)</f>
        <v>41967</v>
      </c>
      <c r="C231" s="16">
        <f>SUM(C232,C240,C247,C255,C257,C260,C262,C268,C272,C275,C278,C281,C284,C286,C294,C288)</f>
        <v>49404</v>
      </c>
      <c r="D231" s="16">
        <f t="shared" si="7"/>
        <v>7437</v>
      </c>
      <c r="E231" s="26">
        <f t="shared" si="8"/>
        <v>17.721066552291088</v>
      </c>
    </row>
    <row r="232" spans="1:5" ht="24.75" customHeight="1">
      <c r="A232" s="104" t="s">
        <v>261</v>
      </c>
      <c r="B232" s="16">
        <f>SUM(B233:B239)</f>
        <v>2033</v>
      </c>
      <c r="C232" s="16">
        <f>SUM(C233:C239)</f>
        <v>1823</v>
      </c>
      <c r="D232" s="16">
        <f t="shared" si="7"/>
        <v>-210</v>
      </c>
      <c r="E232" s="26">
        <f t="shared" si="8"/>
        <v>-10.329562223315298</v>
      </c>
    </row>
    <row r="233" spans="1:5" ht="24.75" customHeight="1">
      <c r="A233" s="35" t="s">
        <v>81</v>
      </c>
      <c r="B233" s="16">
        <v>513</v>
      </c>
      <c r="C233" s="16">
        <v>408</v>
      </c>
      <c r="D233" s="16">
        <f t="shared" si="7"/>
        <v>-105</v>
      </c>
      <c r="E233" s="26">
        <f t="shared" si="8"/>
        <v>-20.46783625730994</v>
      </c>
    </row>
    <row r="234" spans="1:5" ht="24.75" customHeight="1">
      <c r="A234" s="35" t="s">
        <v>82</v>
      </c>
      <c r="B234" s="16">
        <v>131</v>
      </c>
      <c r="C234" s="16">
        <v>120</v>
      </c>
      <c r="D234" s="16">
        <f t="shared" si="7"/>
        <v>-11</v>
      </c>
      <c r="E234" s="26">
        <f t="shared" si="8"/>
        <v>-8.396946564885496</v>
      </c>
    </row>
    <row r="235" spans="1:5" ht="24.75" customHeight="1">
      <c r="A235" s="35" t="s">
        <v>263</v>
      </c>
      <c r="B235" s="16">
        <v>63</v>
      </c>
      <c r="C235" s="16">
        <v>62</v>
      </c>
      <c r="D235" s="16">
        <f t="shared" si="7"/>
        <v>-1</v>
      </c>
      <c r="E235" s="26">
        <f t="shared" si="8"/>
        <v>-1.5873015873015872</v>
      </c>
    </row>
    <row r="236" spans="1:5" ht="24.75" customHeight="1">
      <c r="A236" s="35" t="s">
        <v>264</v>
      </c>
      <c r="B236" s="16">
        <v>101</v>
      </c>
      <c r="C236" s="16">
        <v>264</v>
      </c>
      <c r="D236" s="16">
        <f t="shared" si="7"/>
        <v>163</v>
      </c>
      <c r="E236" s="26">
        <f t="shared" si="8"/>
        <v>161.3861386138614</v>
      </c>
    </row>
    <row r="237" spans="1:5" ht="24.75" customHeight="1">
      <c r="A237" s="35" t="s">
        <v>265</v>
      </c>
      <c r="B237" s="16">
        <v>287</v>
      </c>
      <c r="C237" s="16">
        <v>220</v>
      </c>
      <c r="D237" s="16">
        <f t="shared" si="7"/>
        <v>-67</v>
      </c>
      <c r="E237" s="26">
        <f t="shared" si="8"/>
        <v>-23.34494773519164</v>
      </c>
    </row>
    <row r="238" spans="1:5" ht="24.75" customHeight="1">
      <c r="A238" s="35" t="s">
        <v>266</v>
      </c>
      <c r="B238" s="16">
        <v>153</v>
      </c>
      <c r="C238" s="16">
        <v>140</v>
      </c>
      <c r="D238" s="16">
        <f t="shared" si="7"/>
        <v>-13</v>
      </c>
      <c r="E238" s="26">
        <f t="shared" si="8"/>
        <v>-8.49673202614379</v>
      </c>
    </row>
    <row r="239" spans="1:5" ht="24.75" customHeight="1">
      <c r="A239" s="35" t="s">
        <v>268</v>
      </c>
      <c r="B239" s="16">
        <v>785</v>
      </c>
      <c r="C239" s="16">
        <v>609</v>
      </c>
      <c r="D239" s="16">
        <f t="shared" si="7"/>
        <v>-176</v>
      </c>
      <c r="E239" s="26">
        <f t="shared" si="8"/>
        <v>-22.420382165605098</v>
      </c>
    </row>
    <row r="240" spans="1:5" ht="24.75" customHeight="1">
      <c r="A240" s="104" t="s">
        <v>269</v>
      </c>
      <c r="B240" s="16">
        <f>SUM(B241:B246)</f>
        <v>4175</v>
      </c>
      <c r="C240" s="16">
        <f>SUM(C241:C246)</f>
        <v>3783</v>
      </c>
      <c r="D240" s="16">
        <f t="shared" si="7"/>
        <v>-392</v>
      </c>
      <c r="E240" s="26">
        <f t="shared" si="8"/>
        <v>-9.389221556886227</v>
      </c>
    </row>
    <row r="241" spans="1:5" ht="24.75" customHeight="1">
      <c r="A241" s="35" t="s">
        <v>81</v>
      </c>
      <c r="B241" s="16">
        <v>105</v>
      </c>
      <c r="C241" s="16">
        <v>104</v>
      </c>
      <c r="D241" s="16">
        <f t="shared" si="7"/>
        <v>-1</v>
      </c>
      <c r="E241" s="26">
        <f t="shared" si="8"/>
        <v>-0.9523809523809524</v>
      </c>
    </row>
    <row r="242" spans="1:5" ht="24.75" customHeight="1">
      <c r="A242" s="35" t="s">
        <v>82</v>
      </c>
      <c r="B242" s="16"/>
      <c r="C242" s="16">
        <v>2</v>
      </c>
      <c r="D242" s="16">
        <f t="shared" si="7"/>
        <v>2</v>
      </c>
      <c r="E242" s="26">
        <f t="shared" si="8"/>
      </c>
    </row>
    <row r="243" spans="1:5" ht="24.75" customHeight="1">
      <c r="A243" s="35" t="s">
        <v>270</v>
      </c>
      <c r="B243" s="16">
        <v>344</v>
      </c>
      <c r="C243" s="16">
        <v>330</v>
      </c>
      <c r="D243" s="16">
        <f t="shared" si="7"/>
        <v>-14</v>
      </c>
      <c r="E243" s="26">
        <f t="shared" si="8"/>
        <v>-4.069767441860465</v>
      </c>
    </row>
    <row r="244" spans="1:5" ht="24.75" customHeight="1">
      <c r="A244" s="35" t="s">
        <v>271</v>
      </c>
      <c r="B244" s="16">
        <v>22</v>
      </c>
      <c r="C244" s="16">
        <v>15</v>
      </c>
      <c r="D244" s="16">
        <f t="shared" si="7"/>
        <v>-7</v>
      </c>
      <c r="E244" s="26">
        <f t="shared" si="8"/>
        <v>-31.818181818181817</v>
      </c>
    </row>
    <row r="245" spans="1:5" ht="24.75" customHeight="1">
      <c r="A245" s="35" t="s">
        <v>272</v>
      </c>
      <c r="B245" s="16">
        <v>3092</v>
      </c>
      <c r="C245" s="16">
        <v>2966</v>
      </c>
      <c r="D245" s="16">
        <f t="shared" si="7"/>
        <v>-126</v>
      </c>
      <c r="E245" s="26">
        <f t="shared" si="8"/>
        <v>-4.07503234152652</v>
      </c>
    </row>
    <row r="246" spans="1:5" ht="24.75" customHeight="1">
      <c r="A246" s="35" t="s">
        <v>273</v>
      </c>
      <c r="B246" s="16">
        <v>612</v>
      </c>
      <c r="C246" s="16">
        <v>366</v>
      </c>
      <c r="D246" s="16">
        <f t="shared" si="7"/>
        <v>-246</v>
      </c>
      <c r="E246" s="26">
        <f t="shared" si="8"/>
        <v>-40.19607843137255</v>
      </c>
    </row>
    <row r="247" spans="1:5" ht="24.75" customHeight="1">
      <c r="A247" s="104" t="s">
        <v>274</v>
      </c>
      <c r="B247" s="16">
        <f>SUM(B248:B254)</f>
        <v>22950</v>
      </c>
      <c r="C247" s="16">
        <f>SUM(C248:C254)</f>
        <v>31663</v>
      </c>
      <c r="D247" s="16">
        <f t="shared" si="7"/>
        <v>8713</v>
      </c>
      <c r="E247" s="26">
        <f t="shared" si="8"/>
        <v>37.96514161220044</v>
      </c>
    </row>
    <row r="248" spans="1:5" ht="24.75" customHeight="1">
      <c r="A248" s="35" t="s">
        <v>275</v>
      </c>
      <c r="B248" s="16">
        <v>2350</v>
      </c>
      <c r="C248" s="16">
        <v>2504</v>
      </c>
      <c r="D248" s="16">
        <f t="shared" si="7"/>
        <v>154</v>
      </c>
      <c r="E248" s="26">
        <f t="shared" si="8"/>
        <v>6.553191489361702</v>
      </c>
    </row>
    <row r="249" spans="1:5" ht="24.75" customHeight="1">
      <c r="A249" s="35" t="s">
        <v>276</v>
      </c>
      <c r="B249" s="16">
        <v>1620</v>
      </c>
      <c r="C249" s="16">
        <v>5066</v>
      </c>
      <c r="D249" s="16">
        <f t="shared" si="7"/>
        <v>3446</v>
      </c>
      <c r="E249" s="26">
        <f t="shared" si="8"/>
        <v>212.71604938271605</v>
      </c>
    </row>
    <row r="250" spans="1:5" ht="24.75" customHeight="1">
      <c r="A250" s="35" t="s">
        <v>277</v>
      </c>
      <c r="B250" s="16">
        <v>13</v>
      </c>
      <c r="C250" s="16">
        <v>8</v>
      </c>
      <c r="D250" s="16">
        <f t="shared" si="7"/>
        <v>-5</v>
      </c>
      <c r="E250" s="26">
        <f t="shared" si="8"/>
        <v>-38.46153846153847</v>
      </c>
    </row>
    <row r="251" spans="1:5" ht="24.75" customHeight="1">
      <c r="A251" s="35" t="s">
        <v>278</v>
      </c>
      <c r="B251" s="16">
        <v>4622</v>
      </c>
      <c r="C251" s="16">
        <v>9374</v>
      </c>
      <c r="D251" s="16">
        <f t="shared" si="7"/>
        <v>4752</v>
      </c>
      <c r="E251" s="26">
        <f t="shared" si="8"/>
        <v>102.81263522284725</v>
      </c>
    </row>
    <row r="252" spans="1:5" ht="24.75" customHeight="1">
      <c r="A252" s="35" t="s">
        <v>279</v>
      </c>
      <c r="B252" s="16">
        <v>5445</v>
      </c>
      <c r="C252" s="16">
        <v>5188</v>
      </c>
      <c r="D252" s="16">
        <f t="shared" si="7"/>
        <v>-257</v>
      </c>
      <c r="E252" s="26">
        <f t="shared" si="8"/>
        <v>-4.719926538108356</v>
      </c>
    </row>
    <row r="253" spans="1:5" ht="34.5" customHeight="1">
      <c r="A253" s="35" t="s">
        <v>280</v>
      </c>
      <c r="B253" s="16">
        <v>8000</v>
      </c>
      <c r="C253" s="16">
        <v>8500</v>
      </c>
      <c r="D253" s="16">
        <f t="shared" si="7"/>
        <v>500</v>
      </c>
      <c r="E253" s="26">
        <f t="shared" si="8"/>
        <v>6.25</v>
      </c>
    </row>
    <row r="254" spans="1:5" ht="24.75" customHeight="1">
      <c r="A254" s="35" t="s">
        <v>282</v>
      </c>
      <c r="B254" s="16">
        <v>900</v>
      </c>
      <c r="C254" s="16">
        <v>1023</v>
      </c>
      <c r="D254" s="16">
        <f t="shared" si="7"/>
        <v>123</v>
      </c>
      <c r="E254" s="26">
        <f t="shared" si="8"/>
        <v>13.666666666666666</v>
      </c>
    </row>
    <row r="255" spans="1:5" ht="24.75" customHeight="1">
      <c r="A255" s="104" t="s">
        <v>283</v>
      </c>
      <c r="B255" s="16">
        <f>SUM(B256:B256)</f>
        <v>411</v>
      </c>
      <c r="C255" s="16">
        <f>SUM(C256:C256)</f>
        <v>320</v>
      </c>
      <c r="D255" s="16">
        <f t="shared" si="7"/>
        <v>-91</v>
      </c>
      <c r="E255" s="26">
        <f t="shared" si="8"/>
        <v>-22.14111922141119</v>
      </c>
    </row>
    <row r="256" spans="1:5" ht="24.75" customHeight="1">
      <c r="A256" s="35" t="s">
        <v>286</v>
      </c>
      <c r="B256" s="16">
        <v>411</v>
      </c>
      <c r="C256" s="16">
        <v>320</v>
      </c>
      <c r="D256" s="16">
        <f t="shared" si="7"/>
        <v>-91</v>
      </c>
      <c r="E256" s="26">
        <f t="shared" si="8"/>
        <v>-22.14111922141119</v>
      </c>
    </row>
    <row r="257" spans="1:5" ht="24.75" customHeight="1">
      <c r="A257" s="104" t="s">
        <v>287</v>
      </c>
      <c r="B257" s="16">
        <f>SUM(B258:B259)</f>
        <v>15</v>
      </c>
      <c r="C257" s="16">
        <f>SUM(C258:C259)</f>
        <v>1087</v>
      </c>
      <c r="D257" s="16">
        <f t="shared" si="7"/>
        <v>1072</v>
      </c>
      <c r="E257" s="26">
        <f t="shared" si="8"/>
        <v>7146.666666666667</v>
      </c>
    </row>
    <row r="258" spans="1:5" ht="24.75" customHeight="1">
      <c r="A258" s="35" t="s">
        <v>291</v>
      </c>
      <c r="B258" s="16">
        <v>0</v>
      </c>
      <c r="C258" s="16">
        <v>420</v>
      </c>
      <c r="D258" s="16">
        <f t="shared" si="7"/>
        <v>420</v>
      </c>
      <c r="E258" s="26">
        <f t="shared" si="8"/>
      </c>
    </row>
    <row r="259" spans="1:5" ht="24.75" customHeight="1">
      <c r="A259" s="35" t="s">
        <v>294</v>
      </c>
      <c r="B259" s="16">
        <v>15</v>
      </c>
      <c r="C259" s="16">
        <v>667</v>
      </c>
      <c r="D259" s="16">
        <f t="shared" si="7"/>
        <v>652</v>
      </c>
      <c r="E259" s="26">
        <f t="shared" si="8"/>
        <v>4346.666666666667</v>
      </c>
    </row>
    <row r="260" spans="1:5" ht="24.75" customHeight="1">
      <c r="A260" s="104" t="s">
        <v>295</v>
      </c>
      <c r="B260" s="16">
        <f>SUM(B261:B261)</f>
        <v>1</v>
      </c>
      <c r="C260" s="16">
        <f>SUM(C261:C261)</f>
        <v>260</v>
      </c>
      <c r="D260" s="16">
        <f t="shared" si="7"/>
        <v>259</v>
      </c>
      <c r="E260" s="26">
        <f t="shared" si="8"/>
        <v>25900</v>
      </c>
    </row>
    <row r="261" spans="1:5" ht="24.75" customHeight="1">
      <c r="A261" s="35" t="s">
        <v>300</v>
      </c>
      <c r="B261" s="16">
        <v>1</v>
      </c>
      <c r="C261" s="16">
        <v>260</v>
      </c>
      <c r="D261" s="16">
        <f t="shared" si="7"/>
        <v>259</v>
      </c>
      <c r="E261" s="26">
        <f t="shared" si="8"/>
        <v>25900</v>
      </c>
    </row>
    <row r="262" spans="1:5" ht="24.75" customHeight="1">
      <c r="A262" s="104" t="s">
        <v>301</v>
      </c>
      <c r="B262" s="16">
        <f>SUM(B263:B267)</f>
        <v>3451</v>
      </c>
      <c r="C262" s="16">
        <f>SUM(C263:C267)</f>
        <v>2718</v>
      </c>
      <c r="D262" s="16">
        <f t="shared" si="7"/>
        <v>-733</v>
      </c>
      <c r="E262" s="26">
        <f t="shared" si="8"/>
        <v>-21.240220226021442</v>
      </c>
    </row>
    <row r="263" spans="1:5" ht="24.75" customHeight="1">
      <c r="A263" s="35" t="s">
        <v>302</v>
      </c>
      <c r="B263" s="16">
        <v>56</v>
      </c>
      <c r="C263" s="16">
        <v>65</v>
      </c>
      <c r="D263" s="16">
        <f aca="true" t="shared" si="9" ref="D263:D326">C263-B263</f>
        <v>9</v>
      </c>
      <c r="E263" s="26">
        <f aca="true" t="shared" si="10" ref="E263:E326">IF(B263=0,"",D263/B263*100)</f>
        <v>16.071428571428573</v>
      </c>
    </row>
    <row r="264" spans="1:5" ht="24.75" customHeight="1">
      <c r="A264" s="35" t="s">
        <v>303</v>
      </c>
      <c r="B264" s="16">
        <v>1189</v>
      </c>
      <c r="C264" s="16">
        <v>1239</v>
      </c>
      <c r="D264" s="16">
        <f t="shared" si="9"/>
        <v>50</v>
      </c>
      <c r="E264" s="26">
        <f t="shared" si="10"/>
        <v>4.205214465937763</v>
      </c>
    </row>
    <row r="265" spans="1:5" ht="24.75" customHeight="1">
      <c r="A265" s="35" t="s">
        <v>304</v>
      </c>
      <c r="B265" s="16">
        <v>300</v>
      </c>
      <c r="C265" s="16">
        <v>100</v>
      </c>
      <c r="D265" s="16">
        <f t="shared" si="9"/>
        <v>-200</v>
      </c>
      <c r="E265" s="26">
        <f t="shared" si="10"/>
        <v>-66.66666666666666</v>
      </c>
    </row>
    <row r="266" spans="1:5" ht="24.75" customHeight="1">
      <c r="A266" s="35" t="s">
        <v>305</v>
      </c>
      <c r="B266" s="16">
        <v>1586</v>
      </c>
      <c r="C266" s="16">
        <v>1144</v>
      </c>
      <c r="D266" s="16">
        <f t="shared" si="9"/>
        <v>-442</v>
      </c>
      <c r="E266" s="26">
        <f t="shared" si="10"/>
        <v>-27.86885245901639</v>
      </c>
    </row>
    <row r="267" spans="1:5" ht="24.75" customHeight="1">
      <c r="A267" s="35" t="s">
        <v>306</v>
      </c>
      <c r="B267" s="16">
        <v>320</v>
      </c>
      <c r="C267" s="16">
        <v>170</v>
      </c>
      <c r="D267" s="16">
        <f t="shared" si="9"/>
        <v>-150</v>
      </c>
      <c r="E267" s="26">
        <f t="shared" si="10"/>
        <v>-46.875</v>
      </c>
    </row>
    <row r="268" spans="1:5" ht="24.75" customHeight="1">
      <c r="A268" s="104" t="s">
        <v>307</v>
      </c>
      <c r="B268" s="16">
        <f>SUM(B269:B271)</f>
        <v>873</v>
      </c>
      <c r="C268" s="16">
        <f>SUM(C269:C271)</f>
        <v>845</v>
      </c>
      <c r="D268" s="16">
        <f t="shared" si="9"/>
        <v>-28</v>
      </c>
      <c r="E268" s="26">
        <f t="shared" si="10"/>
        <v>-3.2073310423825885</v>
      </c>
    </row>
    <row r="269" spans="1:5" ht="24.75" customHeight="1">
      <c r="A269" s="35" t="s">
        <v>81</v>
      </c>
      <c r="B269" s="16">
        <v>112</v>
      </c>
      <c r="C269" s="16">
        <v>80</v>
      </c>
      <c r="D269" s="16">
        <f t="shared" si="9"/>
        <v>-32</v>
      </c>
      <c r="E269" s="26">
        <f t="shared" si="10"/>
        <v>-28.57142857142857</v>
      </c>
    </row>
    <row r="270" spans="1:5" ht="24.75" customHeight="1">
      <c r="A270" s="35" t="s">
        <v>310</v>
      </c>
      <c r="B270" s="16">
        <v>325</v>
      </c>
      <c r="C270" s="16">
        <v>300</v>
      </c>
      <c r="D270" s="16">
        <f t="shared" si="9"/>
        <v>-25</v>
      </c>
      <c r="E270" s="26">
        <f t="shared" si="10"/>
        <v>-7.6923076923076925</v>
      </c>
    </row>
    <row r="271" spans="1:5" ht="24.75" customHeight="1">
      <c r="A271" s="35" t="s">
        <v>311</v>
      </c>
      <c r="B271" s="16">
        <v>436</v>
      </c>
      <c r="C271" s="16">
        <v>465</v>
      </c>
      <c r="D271" s="16">
        <f t="shared" si="9"/>
        <v>29</v>
      </c>
      <c r="E271" s="26">
        <f t="shared" si="10"/>
        <v>6.651376146788992</v>
      </c>
    </row>
    <row r="272" spans="1:5" ht="24.75" customHeight="1">
      <c r="A272" s="104" t="s">
        <v>312</v>
      </c>
      <c r="B272" s="16">
        <f>SUM(B273:B274)</f>
        <v>51</v>
      </c>
      <c r="C272" s="16">
        <f>SUM(C273:C274)</f>
        <v>42</v>
      </c>
      <c r="D272" s="16">
        <f t="shared" si="9"/>
        <v>-9</v>
      </c>
      <c r="E272" s="26">
        <f t="shared" si="10"/>
        <v>-17.647058823529413</v>
      </c>
    </row>
    <row r="273" spans="1:5" ht="24.75" customHeight="1">
      <c r="A273" s="35" t="s">
        <v>81</v>
      </c>
      <c r="B273" s="16">
        <v>42</v>
      </c>
      <c r="C273" s="16">
        <v>34</v>
      </c>
      <c r="D273" s="16">
        <f t="shared" si="9"/>
        <v>-8</v>
      </c>
      <c r="E273" s="26">
        <f t="shared" si="10"/>
        <v>-19.047619047619047</v>
      </c>
    </row>
    <row r="274" spans="1:5" ht="24.75" customHeight="1">
      <c r="A274" s="35" t="s">
        <v>82</v>
      </c>
      <c r="B274" s="16">
        <v>9</v>
      </c>
      <c r="C274" s="16">
        <v>8</v>
      </c>
      <c r="D274" s="16">
        <f t="shared" si="9"/>
        <v>-1</v>
      </c>
      <c r="E274" s="26">
        <f t="shared" si="10"/>
        <v>-11.11111111111111</v>
      </c>
    </row>
    <row r="275" spans="1:5" ht="24.75" customHeight="1">
      <c r="A275" s="104" t="s">
        <v>313</v>
      </c>
      <c r="B275" s="16">
        <f>SUM(B276:B277)</f>
        <v>1286</v>
      </c>
      <c r="C275" s="16">
        <f>SUM(C276:C277)</f>
        <v>1177</v>
      </c>
      <c r="D275" s="16">
        <f t="shared" si="9"/>
        <v>-109</v>
      </c>
      <c r="E275" s="26">
        <f t="shared" si="10"/>
        <v>-8.475894245723174</v>
      </c>
    </row>
    <row r="276" spans="1:5" ht="24.75" customHeight="1">
      <c r="A276" s="35" t="s">
        <v>314</v>
      </c>
      <c r="B276" s="16">
        <v>455</v>
      </c>
      <c r="C276" s="16">
        <v>355</v>
      </c>
      <c r="D276" s="16">
        <f t="shared" si="9"/>
        <v>-100</v>
      </c>
      <c r="E276" s="26">
        <f t="shared" si="10"/>
        <v>-21.978021978021978</v>
      </c>
    </row>
    <row r="277" spans="1:5" ht="24.75" customHeight="1">
      <c r="A277" s="35" t="s">
        <v>315</v>
      </c>
      <c r="B277" s="16">
        <v>831</v>
      </c>
      <c r="C277" s="16">
        <v>822</v>
      </c>
      <c r="D277" s="16">
        <f t="shared" si="9"/>
        <v>-9</v>
      </c>
      <c r="E277" s="26">
        <f t="shared" si="10"/>
        <v>-1.083032490974729</v>
      </c>
    </row>
    <row r="278" spans="1:5" ht="24.75" customHeight="1">
      <c r="A278" s="104" t="s">
        <v>316</v>
      </c>
      <c r="B278" s="16">
        <f>SUM(B279:B280)</f>
        <v>156</v>
      </c>
      <c r="C278" s="16">
        <f>SUM(C279:C280)</f>
        <v>136</v>
      </c>
      <c r="D278" s="16">
        <f t="shared" si="9"/>
        <v>-20</v>
      </c>
      <c r="E278" s="26">
        <f t="shared" si="10"/>
        <v>-12.82051282051282</v>
      </c>
    </row>
    <row r="279" spans="1:5" ht="24.75" customHeight="1">
      <c r="A279" s="35" t="s">
        <v>317</v>
      </c>
      <c r="B279" s="16">
        <v>144</v>
      </c>
      <c r="C279" s="16">
        <v>134</v>
      </c>
      <c r="D279" s="16">
        <f t="shared" si="9"/>
        <v>-10</v>
      </c>
      <c r="E279" s="26">
        <f t="shared" si="10"/>
        <v>-6.944444444444445</v>
      </c>
    </row>
    <row r="280" spans="1:5" ht="24.75" customHeight="1">
      <c r="A280" s="35" t="s">
        <v>318</v>
      </c>
      <c r="B280" s="16">
        <v>12</v>
      </c>
      <c r="C280" s="16">
        <v>2</v>
      </c>
      <c r="D280" s="16">
        <f t="shared" si="9"/>
        <v>-10</v>
      </c>
      <c r="E280" s="26">
        <f t="shared" si="10"/>
        <v>-83.33333333333334</v>
      </c>
    </row>
    <row r="281" spans="1:5" ht="24.75" customHeight="1">
      <c r="A281" s="104" t="s">
        <v>319</v>
      </c>
      <c r="B281" s="16">
        <f>SUM(B282:B283)</f>
        <v>85</v>
      </c>
      <c r="C281" s="16">
        <f>SUM(C282:C283)</f>
        <v>77</v>
      </c>
      <c r="D281" s="16">
        <f t="shared" si="9"/>
        <v>-8</v>
      </c>
      <c r="E281" s="26">
        <f t="shared" si="10"/>
        <v>-9.411764705882353</v>
      </c>
    </row>
    <row r="282" spans="1:5" ht="24.75" customHeight="1">
      <c r="A282" s="35" t="s">
        <v>320</v>
      </c>
      <c r="B282" s="16">
        <v>20</v>
      </c>
      <c r="C282" s="16">
        <v>23</v>
      </c>
      <c r="D282" s="16">
        <f t="shared" si="9"/>
        <v>3</v>
      </c>
      <c r="E282" s="26">
        <f t="shared" si="10"/>
        <v>15</v>
      </c>
    </row>
    <row r="283" spans="1:5" ht="24.75" customHeight="1">
      <c r="A283" s="35" t="s">
        <v>321</v>
      </c>
      <c r="B283" s="16">
        <v>65</v>
      </c>
      <c r="C283" s="16">
        <v>54</v>
      </c>
      <c r="D283" s="16">
        <f t="shared" si="9"/>
        <v>-11</v>
      </c>
      <c r="E283" s="26">
        <f t="shared" si="10"/>
        <v>-16.923076923076923</v>
      </c>
    </row>
    <row r="284" spans="1:5" ht="24.75" customHeight="1">
      <c r="A284" s="104" t="s">
        <v>322</v>
      </c>
      <c r="B284" s="16">
        <f>SUM(B285:B285)</f>
        <v>33</v>
      </c>
      <c r="C284" s="16">
        <f>SUM(C285:C285)</f>
        <v>27</v>
      </c>
      <c r="D284" s="16">
        <f t="shared" si="9"/>
        <v>-6</v>
      </c>
      <c r="E284" s="26">
        <f t="shared" si="10"/>
        <v>-18.181818181818183</v>
      </c>
    </row>
    <row r="285" spans="1:5" ht="24.75" customHeight="1">
      <c r="A285" s="35" t="s">
        <v>323</v>
      </c>
      <c r="B285" s="16">
        <v>33</v>
      </c>
      <c r="C285" s="16">
        <v>27</v>
      </c>
      <c r="D285" s="16">
        <f t="shared" si="9"/>
        <v>-6</v>
      </c>
      <c r="E285" s="26">
        <f t="shared" si="10"/>
        <v>-18.181818181818183</v>
      </c>
    </row>
    <row r="286" spans="1:5" ht="24.75" customHeight="1">
      <c r="A286" s="104" t="s">
        <v>324</v>
      </c>
      <c r="B286" s="16">
        <f>SUM(B287:B287)</f>
        <v>3876</v>
      </c>
      <c r="C286" s="16">
        <f>SUM(C287:C287)</f>
        <v>4218</v>
      </c>
      <c r="D286" s="16">
        <f t="shared" si="9"/>
        <v>342</v>
      </c>
      <c r="E286" s="26">
        <f t="shared" si="10"/>
        <v>8.823529411764707</v>
      </c>
    </row>
    <row r="287" spans="1:5" ht="34.5" customHeight="1">
      <c r="A287" s="18" t="s">
        <v>325</v>
      </c>
      <c r="B287" s="16">
        <v>3876</v>
      </c>
      <c r="C287" s="16">
        <v>4218</v>
      </c>
      <c r="D287" s="16">
        <f t="shared" si="9"/>
        <v>342</v>
      </c>
      <c r="E287" s="26">
        <f t="shared" si="10"/>
        <v>8.823529411764707</v>
      </c>
    </row>
    <row r="288" spans="1:5" ht="24.75" customHeight="1">
      <c r="A288" s="104" t="s">
        <v>327</v>
      </c>
      <c r="B288" s="16">
        <f>SUM(B289:B293)</f>
        <v>2236</v>
      </c>
      <c r="C288" s="16">
        <f>SUM(C289:C293)</f>
        <v>658</v>
      </c>
      <c r="D288" s="16">
        <f t="shared" si="9"/>
        <v>-1578</v>
      </c>
      <c r="E288" s="26">
        <f t="shared" si="10"/>
        <v>-70.57245080500894</v>
      </c>
    </row>
    <row r="289" spans="1:5" ht="24.75" customHeight="1">
      <c r="A289" s="35" t="s">
        <v>81</v>
      </c>
      <c r="B289" s="16">
        <v>99</v>
      </c>
      <c r="C289" s="16">
        <v>86</v>
      </c>
      <c r="D289" s="16">
        <f t="shared" si="9"/>
        <v>-13</v>
      </c>
      <c r="E289" s="26">
        <f t="shared" si="10"/>
        <v>-13.131313131313133</v>
      </c>
    </row>
    <row r="290" spans="1:5" ht="24.75" customHeight="1">
      <c r="A290" s="35" t="s">
        <v>82</v>
      </c>
      <c r="B290" s="16">
        <v>30</v>
      </c>
      <c r="C290" s="16">
        <v>30</v>
      </c>
      <c r="D290" s="16">
        <f t="shared" si="9"/>
        <v>0</v>
      </c>
      <c r="E290" s="26">
        <f t="shared" si="10"/>
        <v>0</v>
      </c>
    </row>
    <row r="291" spans="1:5" ht="24.75" customHeight="1">
      <c r="A291" s="35" t="s">
        <v>328</v>
      </c>
      <c r="B291" s="16">
        <v>681</v>
      </c>
      <c r="C291" s="16">
        <v>480</v>
      </c>
      <c r="D291" s="16">
        <f t="shared" si="9"/>
        <v>-201</v>
      </c>
      <c r="E291" s="26">
        <f t="shared" si="10"/>
        <v>-29.515418502202646</v>
      </c>
    </row>
    <row r="292" spans="1:5" ht="24.75" customHeight="1">
      <c r="A292" s="35" t="s">
        <v>86</v>
      </c>
      <c r="B292" s="16">
        <v>51</v>
      </c>
      <c r="C292" s="16">
        <v>38</v>
      </c>
      <c r="D292" s="16">
        <f t="shared" si="9"/>
        <v>-13</v>
      </c>
      <c r="E292" s="26">
        <f t="shared" si="10"/>
        <v>-25.49019607843137</v>
      </c>
    </row>
    <row r="293" spans="1:5" ht="24.75" customHeight="1">
      <c r="A293" s="35" t="s">
        <v>329</v>
      </c>
      <c r="B293" s="16">
        <v>1375</v>
      </c>
      <c r="C293" s="16">
        <v>24</v>
      </c>
      <c r="D293" s="16">
        <f t="shared" si="9"/>
        <v>-1351</v>
      </c>
      <c r="E293" s="26">
        <f t="shared" si="10"/>
        <v>-98.25454545454545</v>
      </c>
    </row>
    <row r="294" spans="1:5" ht="24.75" customHeight="1">
      <c r="A294" s="104" t="s">
        <v>330</v>
      </c>
      <c r="B294" s="16">
        <f>B295</f>
        <v>335</v>
      </c>
      <c r="C294" s="16">
        <f>C295</f>
        <v>570</v>
      </c>
      <c r="D294" s="16">
        <f t="shared" si="9"/>
        <v>235</v>
      </c>
      <c r="E294" s="26">
        <f t="shared" si="10"/>
        <v>70.1492537313433</v>
      </c>
    </row>
    <row r="295" spans="1:5" ht="24.75" customHeight="1">
      <c r="A295" s="35" t="s">
        <v>331</v>
      </c>
      <c r="B295" s="16">
        <v>335</v>
      </c>
      <c r="C295" s="16">
        <v>570</v>
      </c>
      <c r="D295" s="16">
        <f t="shared" si="9"/>
        <v>235</v>
      </c>
      <c r="E295" s="26">
        <f t="shared" si="10"/>
        <v>70.1492537313433</v>
      </c>
    </row>
    <row r="296" spans="1:5" ht="24.75" customHeight="1">
      <c r="A296" s="104" t="s">
        <v>332</v>
      </c>
      <c r="B296" s="16">
        <f>SUM(B297,B301,B304,B308,B315,B318,B322,B324,B330,B326,B328)</f>
        <v>25095</v>
      </c>
      <c r="C296" s="16">
        <f>SUM(C297,C301,C304,C308,C315,C318,C322,C324,C330,C326,C328)</f>
        <v>33413</v>
      </c>
      <c r="D296" s="16">
        <f t="shared" si="9"/>
        <v>8318</v>
      </c>
      <c r="E296" s="26">
        <f t="shared" si="10"/>
        <v>33.14604502889022</v>
      </c>
    </row>
    <row r="297" spans="1:5" ht="24.75" customHeight="1">
      <c r="A297" s="104" t="s">
        <v>333</v>
      </c>
      <c r="B297" s="16">
        <f>SUM(B298:B300)</f>
        <v>881</v>
      </c>
      <c r="C297" s="16">
        <f>SUM(C298:C300)</f>
        <v>753</v>
      </c>
      <c r="D297" s="16">
        <f t="shared" si="9"/>
        <v>-128</v>
      </c>
      <c r="E297" s="26">
        <f t="shared" si="10"/>
        <v>-14.52894438138479</v>
      </c>
    </row>
    <row r="298" spans="1:5" ht="24.75" customHeight="1">
      <c r="A298" s="35" t="s">
        <v>81</v>
      </c>
      <c r="B298" s="16">
        <v>661</v>
      </c>
      <c r="C298" s="16">
        <v>555</v>
      </c>
      <c r="D298" s="16">
        <f t="shared" si="9"/>
        <v>-106</v>
      </c>
      <c r="E298" s="26">
        <f t="shared" si="10"/>
        <v>-16.036308623298034</v>
      </c>
    </row>
    <row r="299" spans="1:5" ht="24.75" customHeight="1">
      <c r="A299" s="35" t="s">
        <v>82</v>
      </c>
      <c r="B299" s="16">
        <v>148</v>
      </c>
      <c r="C299" s="16">
        <v>141</v>
      </c>
      <c r="D299" s="16">
        <f t="shared" si="9"/>
        <v>-7</v>
      </c>
      <c r="E299" s="26">
        <f t="shared" si="10"/>
        <v>-4.72972972972973</v>
      </c>
    </row>
    <row r="300" spans="1:5" ht="24.75" customHeight="1">
      <c r="A300" s="35" t="s">
        <v>334</v>
      </c>
      <c r="B300" s="16">
        <v>72</v>
      </c>
      <c r="C300" s="16">
        <v>57</v>
      </c>
      <c r="D300" s="16">
        <f t="shared" si="9"/>
        <v>-15</v>
      </c>
      <c r="E300" s="26">
        <f t="shared" si="10"/>
        <v>-20.833333333333336</v>
      </c>
    </row>
    <row r="301" spans="1:5" ht="24.75" customHeight="1">
      <c r="A301" s="104" t="s">
        <v>335</v>
      </c>
      <c r="B301" s="16">
        <f>SUM(B302:B303)</f>
        <v>4294</v>
      </c>
      <c r="C301" s="16">
        <f>SUM(C302:C303)</f>
        <v>4038</v>
      </c>
      <c r="D301" s="16">
        <f t="shared" si="9"/>
        <v>-256</v>
      </c>
      <c r="E301" s="26">
        <f t="shared" si="10"/>
        <v>-5.961807172799255</v>
      </c>
    </row>
    <row r="302" spans="1:5" ht="24.75" customHeight="1">
      <c r="A302" s="35" t="s">
        <v>336</v>
      </c>
      <c r="B302" s="16">
        <v>3584</v>
      </c>
      <c r="C302" s="16">
        <v>2581</v>
      </c>
      <c r="D302" s="16">
        <f t="shared" si="9"/>
        <v>-1003</v>
      </c>
      <c r="E302" s="26">
        <f t="shared" si="10"/>
        <v>-27.98549107142857</v>
      </c>
    </row>
    <row r="303" spans="1:5" ht="24.75" customHeight="1">
      <c r="A303" s="35" t="s">
        <v>337</v>
      </c>
      <c r="B303" s="16">
        <v>710</v>
      </c>
      <c r="C303" s="16">
        <v>1457</v>
      </c>
      <c r="D303" s="16">
        <f t="shared" si="9"/>
        <v>747</v>
      </c>
      <c r="E303" s="26">
        <f t="shared" si="10"/>
        <v>105.2112676056338</v>
      </c>
    </row>
    <row r="304" spans="1:5" ht="24.75" customHeight="1">
      <c r="A304" s="104" t="s">
        <v>338</v>
      </c>
      <c r="B304" s="16">
        <f>SUM(B305:B307)</f>
        <v>5527</v>
      </c>
      <c r="C304" s="16">
        <f>SUM(C305:C307)</f>
        <v>4067</v>
      </c>
      <c r="D304" s="16">
        <f t="shared" si="9"/>
        <v>-1460</v>
      </c>
      <c r="E304" s="26">
        <f t="shared" si="10"/>
        <v>-26.41577709426452</v>
      </c>
    </row>
    <row r="305" spans="1:5" ht="24.75" customHeight="1">
      <c r="A305" s="35" t="s">
        <v>339</v>
      </c>
      <c r="B305" s="16">
        <v>664</v>
      </c>
      <c r="C305" s="16">
        <v>466</v>
      </c>
      <c r="D305" s="16">
        <f t="shared" si="9"/>
        <v>-198</v>
      </c>
      <c r="E305" s="26">
        <f t="shared" si="10"/>
        <v>-29.819277108433734</v>
      </c>
    </row>
    <row r="306" spans="1:5" ht="24.75" customHeight="1">
      <c r="A306" s="35" t="s">
        <v>340</v>
      </c>
      <c r="B306" s="16">
        <v>4490</v>
      </c>
      <c r="C306" s="16">
        <v>3072</v>
      </c>
      <c r="D306" s="16">
        <f t="shared" si="9"/>
        <v>-1418</v>
      </c>
      <c r="E306" s="26">
        <f t="shared" si="10"/>
        <v>-31.58129175946548</v>
      </c>
    </row>
    <row r="307" spans="1:5" ht="24.75" customHeight="1">
      <c r="A307" s="35" t="s">
        <v>341</v>
      </c>
      <c r="B307" s="16">
        <v>373</v>
      </c>
      <c r="C307" s="16">
        <v>529</v>
      </c>
      <c r="D307" s="16">
        <f t="shared" si="9"/>
        <v>156</v>
      </c>
      <c r="E307" s="26">
        <f t="shared" si="10"/>
        <v>41.8230563002681</v>
      </c>
    </row>
    <row r="308" spans="1:5" ht="24.75" customHeight="1">
      <c r="A308" s="104" t="s">
        <v>342</v>
      </c>
      <c r="B308" s="16">
        <f>SUM(B309:B314)</f>
        <v>4041</v>
      </c>
      <c r="C308" s="16">
        <f>SUM(C309:C314)</f>
        <v>7610</v>
      </c>
      <c r="D308" s="16">
        <f t="shared" si="9"/>
        <v>3569</v>
      </c>
      <c r="E308" s="26">
        <f t="shared" si="10"/>
        <v>88.31972284088097</v>
      </c>
    </row>
    <row r="309" spans="1:5" ht="24.75" customHeight="1">
      <c r="A309" s="35" t="s">
        <v>343</v>
      </c>
      <c r="B309" s="16">
        <v>55</v>
      </c>
      <c r="C309" s="16">
        <v>41</v>
      </c>
      <c r="D309" s="16">
        <f t="shared" si="9"/>
        <v>-14</v>
      </c>
      <c r="E309" s="26">
        <f t="shared" si="10"/>
        <v>-25.454545454545453</v>
      </c>
    </row>
    <row r="310" spans="1:5" ht="24.75" customHeight="1">
      <c r="A310" s="35" t="s">
        <v>344</v>
      </c>
      <c r="B310" s="16">
        <v>677</v>
      </c>
      <c r="C310" s="16">
        <v>783</v>
      </c>
      <c r="D310" s="16">
        <f t="shared" si="9"/>
        <v>106</v>
      </c>
      <c r="E310" s="26">
        <f t="shared" si="10"/>
        <v>15.657311669128507</v>
      </c>
    </row>
    <row r="311" spans="1:5" ht="24.75" customHeight="1">
      <c r="A311" s="35" t="s">
        <v>345</v>
      </c>
      <c r="B311" s="16">
        <v>1090</v>
      </c>
      <c r="C311" s="16">
        <v>1258</v>
      </c>
      <c r="D311" s="16">
        <f t="shared" si="9"/>
        <v>168</v>
      </c>
      <c r="E311" s="26">
        <f t="shared" si="10"/>
        <v>15.412844036697248</v>
      </c>
    </row>
    <row r="312" spans="1:5" ht="24.75" customHeight="1">
      <c r="A312" s="35" t="s">
        <v>346</v>
      </c>
      <c r="B312" s="16">
        <v>0</v>
      </c>
      <c r="C312" s="16">
        <v>5356</v>
      </c>
      <c r="D312" s="16">
        <f t="shared" si="9"/>
        <v>5356</v>
      </c>
      <c r="E312" s="26">
        <f t="shared" si="10"/>
      </c>
    </row>
    <row r="313" spans="1:5" ht="24.75" customHeight="1">
      <c r="A313" s="35" t="s">
        <v>819</v>
      </c>
      <c r="B313" s="16">
        <v>2000</v>
      </c>
      <c r="C313" s="16">
        <v>0</v>
      </c>
      <c r="D313" s="16">
        <f t="shared" si="9"/>
        <v>-2000</v>
      </c>
      <c r="E313" s="26">
        <f t="shared" si="10"/>
        <v>-100</v>
      </c>
    </row>
    <row r="314" spans="1:5" ht="24.75" customHeight="1">
      <c r="A314" s="35" t="s">
        <v>348</v>
      </c>
      <c r="B314" s="16">
        <v>219</v>
      </c>
      <c r="C314" s="16">
        <v>172</v>
      </c>
      <c r="D314" s="16">
        <f t="shared" si="9"/>
        <v>-47</v>
      </c>
      <c r="E314" s="26">
        <f t="shared" si="10"/>
        <v>-21.461187214611872</v>
      </c>
    </row>
    <row r="315" spans="1:5" ht="24.75" customHeight="1">
      <c r="A315" s="104" t="s">
        <v>352</v>
      </c>
      <c r="B315" s="16">
        <f>SUM(B316:B317)</f>
        <v>2496</v>
      </c>
      <c r="C315" s="16">
        <f>SUM(C316:C317)</f>
        <v>2269</v>
      </c>
      <c r="D315" s="16">
        <f t="shared" si="9"/>
        <v>-227</v>
      </c>
      <c r="E315" s="26">
        <f t="shared" si="10"/>
        <v>-9.094551282051281</v>
      </c>
    </row>
    <row r="316" spans="1:5" ht="24.75" customHeight="1">
      <c r="A316" s="35" t="s">
        <v>353</v>
      </c>
      <c r="B316" s="16">
        <v>2393</v>
      </c>
      <c r="C316" s="16">
        <v>1769</v>
      </c>
      <c r="D316" s="16">
        <f t="shared" si="9"/>
        <v>-624</v>
      </c>
      <c r="E316" s="26">
        <f t="shared" si="10"/>
        <v>-26.076055160885918</v>
      </c>
    </row>
    <row r="317" spans="1:5" ht="24.75" customHeight="1">
      <c r="A317" s="35" t="s">
        <v>354</v>
      </c>
      <c r="B317" s="16">
        <v>103</v>
      </c>
      <c r="C317" s="16">
        <v>500</v>
      </c>
      <c r="D317" s="16">
        <f t="shared" si="9"/>
        <v>397</v>
      </c>
      <c r="E317" s="26">
        <f t="shared" si="10"/>
        <v>385.4368932038835</v>
      </c>
    </row>
    <row r="318" spans="1:5" ht="24.75" customHeight="1">
      <c r="A318" s="104" t="s">
        <v>355</v>
      </c>
      <c r="B318" s="16">
        <f>SUM(B319:B321)</f>
        <v>115</v>
      </c>
      <c r="C318" s="16">
        <f>SUM(C319:C321)</f>
        <v>6055</v>
      </c>
      <c r="D318" s="16">
        <f t="shared" si="9"/>
        <v>5940</v>
      </c>
      <c r="E318" s="26">
        <f t="shared" si="10"/>
        <v>5165.217391304348</v>
      </c>
    </row>
    <row r="319" spans="1:5" ht="24.75" customHeight="1">
      <c r="A319" s="18" t="s">
        <v>356</v>
      </c>
      <c r="B319" s="16">
        <v>43</v>
      </c>
      <c r="C319" s="16">
        <v>905</v>
      </c>
      <c r="D319" s="16">
        <f t="shared" si="9"/>
        <v>862</v>
      </c>
      <c r="E319" s="26">
        <f t="shared" si="10"/>
        <v>2004.6511627906978</v>
      </c>
    </row>
    <row r="320" spans="1:5" ht="24.75" customHeight="1">
      <c r="A320" s="18" t="s">
        <v>357</v>
      </c>
      <c r="B320" s="16">
        <v>72</v>
      </c>
      <c r="C320" s="16">
        <v>2475</v>
      </c>
      <c r="D320" s="16">
        <f t="shared" si="9"/>
        <v>2403</v>
      </c>
      <c r="E320" s="26">
        <f t="shared" si="10"/>
        <v>3337.5</v>
      </c>
    </row>
    <row r="321" spans="1:5" ht="24.75" customHeight="1">
      <c r="A321" s="18" t="s">
        <v>358</v>
      </c>
      <c r="B321" s="16"/>
      <c r="C321" s="16">
        <v>2675</v>
      </c>
      <c r="D321" s="16">
        <f t="shared" si="9"/>
        <v>2675</v>
      </c>
      <c r="E321" s="26">
        <f t="shared" si="10"/>
      </c>
    </row>
    <row r="322" spans="1:5" ht="24.75" customHeight="1">
      <c r="A322" s="104" t="s">
        <v>360</v>
      </c>
      <c r="B322" s="16">
        <f aca="true" t="shared" si="11" ref="B322:B326">SUM(B323:B323)</f>
        <v>5550</v>
      </c>
      <c r="C322" s="16">
        <f>SUM(C323:C323)</f>
        <v>7292</v>
      </c>
      <c r="D322" s="16">
        <f t="shared" si="9"/>
        <v>1742</v>
      </c>
      <c r="E322" s="26">
        <f t="shared" si="10"/>
        <v>31.38738738738739</v>
      </c>
    </row>
    <row r="323" spans="1:5" ht="34.5" customHeight="1">
      <c r="A323" s="35" t="s">
        <v>361</v>
      </c>
      <c r="B323" s="16">
        <v>5550</v>
      </c>
      <c r="C323" s="16">
        <v>7292</v>
      </c>
      <c r="D323" s="16">
        <f t="shared" si="9"/>
        <v>1742</v>
      </c>
      <c r="E323" s="26">
        <f t="shared" si="10"/>
        <v>31.38738738738739</v>
      </c>
    </row>
    <row r="324" spans="1:5" ht="24.75" customHeight="1">
      <c r="A324" s="104" t="s">
        <v>362</v>
      </c>
      <c r="B324" s="16">
        <f t="shared" si="11"/>
        <v>350</v>
      </c>
      <c r="C324" s="16">
        <f>SUM(C325:C325)</f>
        <v>455</v>
      </c>
      <c r="D324" s="16">
        <f t="shared" si="9"/>
        <v>105</v>
      </c>
      <c r="E324" s="26">
        <f t="shared" si="10"/>
        <v>30</v>
      </c>
    </row>
    <row r="325" spans="1:5" ht="24.75" customHeight="1">
      <c r="A325" s="35" t="s">
        <v>363</v>
      </c>
      <c r="B325" s="16">
        <v>350</v>
      </c>
      <c r="C325" s="16">
        <v>455</v>
      </c>
      <c r="D325" s="16">
        <f t="shared" si="9"/>
        <v>105</v>
      </c>
      <c r="E325" s="26">
        <f t="shared" si="10"/>
        <v>30</v>
      </c>
    </row>
    <row r="326" spans="1:5" ht="24.75" customHeight="1">
      <c r="A326" s="104" t="s">
        <v>366</v>
      </c>
      <c r="B326" s="16">
        <f t="shared" si="11"/>
        <v>33</v>
      </c>
      <c r="C326" s="16">
        <f>SUM(C327:C327)</f>
        <v>35</v>
      </c>
      <c r="D326" s="16">
        <f t="shared" si="9"/>
        <v>2</v>
      </c>
      <c r="E326" s="26">
        <f t="shared" si="10"/>
        <v>6.0606060606060606</v>
      </c>
    </row>
    <row r="327" spans="1:5" ht="24.75" customHeight="1">
      <c r="A327" s="35" t="s">
        <v>368</v>
      </c>
      <c r="B327" s="16">
        <v>33</v>
      </c>
      <c r="C327" s="16">
        <v>35</v>
      </c>
      <c r="D327" s="16">
        <f aca="true" t="shared" si="12" ref="D327:D390">C327-B327</f>
        <v>2</v>
      </c>
      <c r="E327" s="26">
        <f aca="true" t="shared" si="13" ref="E327:E390">IF(B327=0,"",D327/B327*100)</f>
        <v>6.0606060606060606</v>
      </c>
    </row>
    <row r="328" spans="1:5" ht="24.75" customHeight="1">
      <c r="A328" s="104" t="s">
        <v>820</v>
      </c>
      <c r="B328" s="16">
        <f>SUM(B329:B329)</f>
        <v>0</v>
      </c>
      <c r="C328" s="16">
        <f>SUM(C329:C329)</f>
        <v>40</v>
      </c>
      <c r="D328" s="16">
        <f t="shared" si="12"/>
        <v>40</v>
      </c>
      <c r="E328" s="26">
        <f t="shared" si="13"/>
      </c>
    </row>
    <row r="329" spans="1:5" ht="24.75" customHeight="1">
      <c r="A329" s="35" t="s">
        <v>821</v>
      </c>
      <c r="B329" s="16"/>
      <c r="C329" s="16">
        <v>40</v>
      </c>
      <c r="D329" s="16">
        <f t="shared" si="12"/>
        <v>40</v>
      </c>
      <c r="E329" s="26">
        <f t="shared" si="13"/>
      </c>
    </row>
    <row r="330" spans="1:5" ht="24.75" customHeight="1">
      <c r="A330" s="104" t="s">
        <v>371</v>
      </c>
      <c r="B330" s="16">
        <f>B331</f>
        <v>1808</v>
      </c>
      <c r="C330" s="16">
        <f>C331</f>
        <v>799</v>
      </c>
      <c r="D330" s="16">
        <f t="shared" si="12"/>
        <v>-1009</v>
      </c>
      <c r="E330" s="26">
        <f t="shared" si="13"/>
        <v>-55.807522123893804</v>
      </c>
    </row>
    <row r="331" spans="1:5" ht="24.75" customHeight="1">
      <c r="A331" s="35" t="s">
        <v>372</v>
      </c>
      <c r="B331" s="16">
        <v>1808</v>
      </c>
      <c r="C331" s="16">
        <v>799</v>
      </c>
      <c r="D331" s="16">
        <f t="shared" si="12"/>
        <v>-1009</v>
      </c>
      <c r="E331" s="26">
        <f t="shared" si="13"/>
        <v>-55.807522123893804</v>
      </c>
    </row>
    <row r="332" spans="1:5" ht="24.75" customHeight="1">
      <c r="A332" s="104" t="s">
        <v>373</v>
      </c>
      <c r="B332" s="16">
        <f>B333+B335+B337</f>
        <v>720</v>
      </c>
      <c r="C332" s="16">
        <f>C333+C335+C337</f>
        <v>719</v>
      </c>
      <c r="D332" s="16">
        <f t="shared" si="12"/>
        <v>-1</v>
      </c>
      <c r="E332" s="26">
        <f t="shared" si="13"/>
        <v>-0.1388888888888889</v>
      </c>
    </row>
    <row r="333" spans="1:5" ht="24.75" customHeight="1">
      <c r="A333" s="104" t="s">
        <v>374</v>
      </c>
      <c r="B333" s="16">
        <f>SUM(B334:B334)</f>
        <v>502</v>
      </c>
      <c r="C333" s="16">
        <f>SUM(C334:C334)</f>
        <v>530</v>
      </c>
      <c r="D333" s="16">
        <f t="shared" si="12"/>
        <v>28</v>
      </c>
      <c r="E333" s="26">
        <f t="shared" si="13"/>
        <v>5.577689243027888</v>
      </c>
    </row>
    <row r="334" spans="1:5" ht="24.75" customHeight="1">
      <c r="A334" s="35" t="s">
        <v>375</v>
      </c>
      <c r="B334" s="16">
        <v>502</v>
      </c>
      <c r="C334" s="16">
        <v>530</v>
      </c>
      <c r="D334" s="16">
        <f t="shared" si="12"/>
        <v>28</v>
      </c>
      <c r="E334" s="26">
        <f t="shared" si="13"/>
        <v>5.577689243027888</v>
      </c>
    </row>
    <row r="335" spans="1:5" ht="24.75" customHeight="1">
      <c r="A335" s="104" t="s">
        <v>822</v>
      </c>
      <c r="B335" s="16">
        <f>SUM(B336:B336)</f>
        <v>0</v>
      </c>
      <c r="C335" s="16">
        <f>SUM(C336:C336)</f>
        <v>35</v>
      </c>
      <c r="D335" s="16">
        <f t="shared" si="12"/>
        <v>35</v>
      </c>
      <c r="E335" s="26">
        <f t="shared" si="13"/>
      </c>
    </row>
    <row r="336" spans="1:5" ht="24.75" customHeight="1">
      <c r="A336" s="35" t="s">
        <v>823</v>
      </c>
      <c r="B336" s="16">
        <v>0</v>
      </c>
      <c r="C336" s="16">
        <v>35</v>
      </c>
      <c r="D336" s="16">
        <f t="shared" si="12"/>
        <v>35</v>
      </c>
      <c r="E336" s="26">
        <f t="shared" si="13"/>
      </c>
    </row>
    <row r="337" spans="1:5" ht="24.75" customHeight="1">
      <c r="A337" s="104" t="s">
        <v>385</v>
      </c>
      <c r="B337" s="16">
        <f>SUM(B338:B339)</f>
        <v>218</v>
      </c>
      <c r="C337" s="16">
        <f>SUM(C338:C339)</f>
        <v>154</v>
      </c>
      <c r="D337" s="16">
        <f t="shared" si="12"/>
        <v>-64</v>
      </c>
      <c r="E337" s="26">
        <f t="shared" si="13"/>
        <v>-29.357798165137616</v>
      </c>
    </row>
    <row r="338" spans="1:5" ht="24.75" customHeight="1">
      <c r="A338" s="35" t="s">
        <v>86</v>
      </c>
      <c r="B338" s="16">
        <v>208</v>
      </c>
      <c r="C338" s="16">
        <v>145</v>
      </c>
      <c r="D338" s="16">
        <f t="shared" si="12"/>
        <v>-63</v>
      </c>
      <c r="E338" s="26">
        <f t="shared" si="13"/>
        <v>-30.288461538461537</v>
      </c>
    </row>
    <row r="339" spans="1:5" ht="24.75" customHeight="1">
      <c r="A339" s="35" t="s">
        <v>386</v>
      </c>
      <c r="B339" s="16">
        <v>10</v>
      </c>
      <c r="C339" s="16">
        <v>9</v>
      </c>
      <c r="D339" s="16">
        <f t="shared" si="12"/>
        <v>-1</v>
      </c>
      <c r="E339" s="26">
        <f t="shared" si="13"/>
        <v>-10</v>
      </c>
    </row>
    <row r="340" spans="1:5" ht="24.75" customHeight="1">
      <c r="A340" s="104" t="s">
        <v>387</v>
      </c>
      <c r="B340" s="16">
        <f>B341+B348+B350+B352+B354+B356</f>
        <v>11386</v>
      </c>
      <c r="C340" s="16">
        <f>C341+C348+C350+C352+C354+C356</f>
        <v>21276</v>
      </c>
      <c r="D340" s="16">
        <f t="shared" si="12"/>
        <v>9890</v>
      </c>
      <c r="E340" s="26">
        <f t="shared" si="13"/>
        <v>86.86105743896013</v>
      </c>
    </row>
    <row r="341" spans="1:5" ht="24.75" customHeight="1">
      <c r="A341" s="104" t="s">
        <v>388</v>
      </c>
      <c r="B341" s="16">
        <f>SUM(B342:B347)</f>
        <v>3963</v>
      </c>
      <c r="C341" s="16">
        <f>SUM(C342:C347)</f>
        <v>3054</v>
      </c>
      <c r="D341" s="16">
        <f t="shared" si="12"/>
        <v>-909</v>
      </c>
      <c r="E341" s="26">
        <f t="shared" si="13"/>
        <v>-22.937168811506435</v>
      </c>
    </row>
    <row r="342" spans="1:5" ht="24.75" customHeight="1">
      <c r="A342" s="35" t="s">
        <v>81</v>
      </c>
      <c r="B342" s="16">
        <v>1272</v>
      </c>
      <c r="C342" s="16">
        <v>1096</v>
      </c>
      <c r="D342" s="16">
        <f t="shared" si="12"/>
        <v>-176</v>
      </c>
      <c r="E342" s="26">
        <f t="shared" si="13"/>
        <v>-13.836477987421384</v>
      </c>
    </row>
    <row r="343" spans="1:5" ht="24.75" customHeight="1">
      <c r="A343" s="35" t="s">
        <v>82</v>
      </c>
      <c r="B343" s="16">
        <v>90</v>
      </c>
      <c r="C343" s="16">
        <v>84</v>
      </c>
      <c r="D343" s="16">
        <f t="shared" si="12"/>
        <v>-6</v>
      </c>
      <c r="E343" s="26">
        <f t="shared" si="13"/>
        <v>-6.666666666666667</v>
      </c>
    </row>
    <row r="344" spans="1:5" ht="24.75" customHeight="1">
      <c r="A344" s="35" t="s">
        <v>389</v>
      </c>
      <c r="B344" s="16">
        <v>2055</v>
      </c>
      <c r="C344" s="16">
        <v>1382</v>
      </c>
      <c r="D344" s="16">
        <f t="shared" si="12"/>
        <v>-673</v>
      </c>
      <c r="E344" s="26">
        <f t="shared" si="13"/>
        <v>-32.749391727493915</v>
      </c>
    </row>
    <row r="345" spans="1:5" ht="24.75" customHeight="1">
      <c r="A345" s="35" t="s">
        <v>390</v>
      </c>
      <c r="B345" s="16">
        <v>115</v>
      </c>
      <c r="C345" s="16">
        <v>93</v>
      </c>
      <c r="D345" s="16">
        <f t="shared" si="12"/>
        <v>-22</v>
      </c>
      <c r="E345" s="26">
        <f t="shared" si="13"/>
        <v>-19.130434782608695</v>
      </c>
    </row>
    <row r="346" spans="1:5" ht="24.75" customHeight="1">
      <c r="A346" s="35" t="s">
        <v>391</v>
      </c>
      <c r="B346" s="16">
        <v>64</v>
      </c>
      <c r="C346" s="16">
        <v>55</v>
      </c>
      <c r="D346" s="16">
        <f t="shared" si="12"/>
        <v>-9</v>
      </c>
      <c r="E346" s="26">
        <f t="shared" si="13"/>
        <v>-14.0625</v>
      </c>
    </row>
    <row r="347" spans="1:5" ht="24.75" customHeight="1">
      <c r="A347" s="35" t="s">
        <v>392</v>
      </c>
      <c r="B347" s="16">
        <v>367</v>
      </c>
      <c r="C347" s="16">
        <v>344</v>
      </c>
      <c r="D347" s="16">
        <f t="shared" si="12"/>
        <v>-23</v>
      </c>
      <c r="E347" s="26">
        <f t="shared" si="13"/>
        <v>-6.267029972752043</v>
      </c>
    </row>
    <row r="348" spans="1:5" ht="24.75" customHeight="1">
      <c r="A348" s="104" t="s">
        <v>393</v>
      </c>
      <c r="B348" s="16">
        <f>B349</f>
        <v>379</v>
      </c>
      <c r="C348" s="16">
        <f>C349</f>
        <v>498</v>
      </c>
      <c r="D348" s="16">
        <f t="shared" si="12"/>
        <v>119</v>
      </c>
      <c r="E348" s="26">
        <f t="shared" si="13"/>
        <v>31.398416886543533</v>
      </c>
    </row>
    <row r="349" spans="1:5" ht="24.75" customHeight="1">
      <c r="A349" s="35" t="s">
        <v>394</v>
      </c>
      <c r="B349" s="16">
        <v>379</v>
      </c>
      <c r="C349" s="16">
        <v>498</v>
      </c>
      <c r="D349" s="16">
        <f t="shared" si="12"/>
        <v>119</v>
      </c>
      <c r="E349" s="26">
        <f t="shared" si="13"/>
        <v>31.398416886543533</v>
      </c>
    </row>
    <row r="350" spans="1:5" ht="24.75" customHeight="1">
      <c r="A350" s="104" t="s">
        <v>395</v>
      </c>
      <c r="B350" s="16">
        <f>SUM(B351:B351)</f>
        <v>1409</v>
      </c>
      <c r="C350" s="16">
        <f>SUM(C351:C351)</f>
        <v>1883</v>
      </c>
      <c r="D350" s="16">
        <f t="shared" si="12"/>
        <v>474</v>
      </c>
      <c r="E350" s="26">
        <f t="shared" si="13"/>
        <v>33.64088005677785</v>
      </c>
    </row>
    <row r="351" spans="1:5" ht="24.75" customHeight="1">
      <c r="A351" s="35" t="s">
        <v>396</v>
      </c>
      <c r="B351" s="16">
        <v>1409</v>
      </c>
      <c r="C351" s="16">
        <v>1883</v>
      </c>
      <c r="D351" s="16">
        <f t="shared" si="12"/>
        <v>474</v>
      </c>
      <c r="E351" s="26">
        <f t="shared" si="13"/>
        <v>33.64088005677785</v>
      </c>
    </row>
    <row r="352" spans="1:5" ht="24.75" customHeight="1">
      <c r="A352" s="104" t="s">
        <v>397</v>
      </c>
      <c r="B352" s="16">
        <f aca="true" t="shared" si="14" ref="B352:B356">B353</f>
        <v>2528</v>
      </c>
      <c r="C352" s="16">
        <f>C353</f>
        <v>10967</v>
      </c>
      <c r="D352" s="16">
        <f t="shared" si="12"/>
        <v>8439</v>
      </c>
      <c r="E352" s="26">
        <f t="shared" si="13"/>
        <v>333.82120253164555</v>
      </c>
    </row>
    <row r="353" spans="1:5" ht="24.75" customHeight="1">
      <c r="A353" s="35" t="s">
        <v>398</v>
      </c>
      <c r="B353" s="16">
        <v>2528</v>
      </c>
      <c r="C353" s="16">
        <v>10967</v>
      </c>
      <c r="D353" s="16">
        <f t="shared" si="12"/>
        <v>8439</v>
      </c>
      <c r="E353" s="26">
        <f t="shared" si="13"/>
        <v>333.82120253164555</v>
      </c>
    </row>
    <row r="354" spans="1:5" ht="24.75" customHeight="1">
      <c r="A354" s="104" t="s">
        <v>399</v>
      </c>
      <c r="B354" s="16">
        <f t="shared" si="14"/>
        <v>368</v>
      </c>
      <c r="C354" s="16">
        <f>C355</f>
        <v>275</v>
      </c>
      <c r="D354" s="16">
        <f t="shared" si="12"/>
        <v>-93</v>
      </c>
      <c r="E354" s="26">
        <f t="shared" si="13"/>
        <v>-25.271739130434785</v>
      </c>
    </row>
    <row r="355" spans="1:5" ht="24.75" customHeight="1">
      <c r="A355" s="35" t="s">
        <v>400</v>
      </c>
      <c r="B355" s="16">
        <v>368</v>
      </c>
      <c r="C355" s="16">
        <v>275</v>
      </c>
      <c r="D355" s="16">
        <f t="shared" si="12"/>
        <v>-93</v>
      </c>
      <c r="E355" s="26">
        <f t="shared" si="13"/>
        <v>-25.271739130434785</v>
      </c>
    </row>
    <row r="356" spans="1:5" ht="24.75" customHeight="1">
      <c r="A356" s="104" t="s">
        <v>401</v>
      </c>
      <c r="B356" s="16">
        <f t="shared" si="14"/>
        <v>2739</v>
      </c>
      <c r="C356" s="16">
        <f>C357</f>
        <v>4599</v>
      </c>
      <c r="D356" s="16">
        <f t="shared" si="12"/>
        <v>1860</v>
      </c>
      <c r="E356" s="26">
        <f t="shared" si="13"/>
        <v>67.907995618839</v>
      </c>
    </row>
    <row r="357" spans="1:5" ht="24.75" customHeight="1">
      <c r="A357" s="35" t="s">
        <v>402</v>
      </c>
      <c r="B357" s="16">
        <v>2739</v>
      </c>
      <c r="C357" s="16">
        <v>4599</v>
      </c>
      <c r="D357" s="16">
        <f t="shared" si="12"/>
        <v>1860</v>
      </c>
      <c r="E357" s="26">
        <f t="shared" si="13"/>
        <v>67.907995618839</v>
      </c>
    </row>
    <row r="358" spans="1:5" ht="24.75" customHeight="1">
      <c r="A358" s="104" t="s">
        <v>403</v>
      </c>
      <c r="B358" s="16">
        <f>B359+B369+B375+B384+B386</f>
        <v>6461</v>
      </c>
      <c r="C358" s="16">
        <f>C359+C369+C375+C384+C386</f>
        <v>6341</v>
      </c>
      <c r="D358" s="16">
        <f t="shared" si="12"/>
        <v>-120</v>
      </c>
      <c r="E358" s="26">
        <f t="shared" si="13"/>
        <v>-1.8572976319455192</v>
      </c>
    </row>
    <row r="359" spans="1:5" ht="24.75" customHeight="1">
      <c r="A359" s="104" t="s">
        <v>404</v>
      </c>
      <c r="B359" s="16">
        <f>SUM(B360:B368)</f>
        <v>3841</v>
      </c>
      <c r="C359" s="16">
        <f>SUM(C360:C368)</f>
        <v>2613</v>
      </c>
      <c r="D359" s="16">
        <f t="shared" si="12"/>
        <v>-1228</v>
      </c>
      <c r="E359" s="26">
        <f t="shared" si="13"/>
        <v>-31.97084092684197</v>
      </c>
    </row>
    <row r="360" spans="1:5" ht="24.75" customHeight="1">
      <c r="A360" s="35" t="s">
        <v>81</v>
      </c>
      <c r="B360" s="16">
        <v>668</v>
      </c>
      <c r="C360" s="16">
        <v>575</v>
      </c>
      <c r="D360" s="16">
        <f t="shared" si="12"/>
        <v>-93</v>
      </c>
      <c r="E360" s="26">
        <f t="shared" si="13"/>
        <v>-13.922155688622754</v>
      </c>
    </row>
    <row r="361" spans="1:5" ht="24.75" customHeight="1">
      <c r="A361" s="35" t="s">
        <v>82</v>
      </c>
      <c r="B361" s="16">
        <v>25</v>
      </c>
      <c r="C361" s="16">
        <v>25</v>
      </c>
      <c r="D361" s="16">
        <f t="shared" si="12"/>
        <v>0</v>
      </c>
      <c r="E361" s="26">
        <f t="shared" si="13"/>
        <v>0</v>
      </c>
    </row>
    <row r="362" spans="1:5" ht="24.75" customHeight="1">
      <c r="A362" s="35" t="s">
        <v>86</v>
      </c>
      <c r="B362" s="16">
        <v>371</v>
      </c>
      <c r="C362" s="16">
        <v>351</v>
      </c>
      <c r="D362" s="16">
        <f t="shared" si="12"/>
        <v>-20</v>
      </c>
      <c r="E362" s="26">
        <f t="shared" si="13"/>
        <v>-5.3908355795148255</v>
      </c>
    </row>
    <row r="363" spans="1:5" ht="24.75" customHeight="1">
      <c r="A363" s="35" t="s">
        <v>406</v>
      </c>
      <c r="B363" s="16">
        <v>51</v>
      </c>
      <c r="C363" s="16">
        <v>51</v>
      </c>
      <c r="D363" s="16">
        <f t="shared" si="12"/>
        <v>0</v>
      </c>
      <c r="E363" s="26">
        <f t="shared" si="13"/>
        <v>0</v>
      </c>
    </row>
    <row r="364" spans="1:5" ht="24.75" customHeight="1">
      <c r="A364" s="35" t="s">
        <v>407</v>
      </c>
      <c r="B364" s="16">
        <v>16</v>
      </c>
      <c r="C364" s="16">
        <v>0</v>
      </c>
      <c r="D364" s="16">
        <f t="shared" si="12"/>
        <v>-16</v>
      </c>
      <c r="E364" s="26">
        <f t="shared" si="13"/>
        <v>-100</v>
      </c>
    </row>
    <row r="365" spans="1:5" ht="24.75" customHeight="1">
      <c r="A365" s="35" t="s">
        <v>408</v>
      </c>
      <c r="B365" s="16">
        <v>100</v>
      </c>
      <c r="C365" s="16">
        <v>138</v>
      </c>
      <c r="D365" s="16">
        <f t="shared" si="12"/>
        <v>38</v>
      </c>
      <c r="E365" s="26">
        <f t="shared" si="13"/>
        <v>38</v>
      </c>
    </row>
    <row r="366" spans="1:5" ht="24.75" customHeight="1">
      <c r="A366" s="35" t="s">
        <v>409</v>
      </c>
      <c r="B366" s="16">
        <v>26</v>
      </c>
      <c r="C366" s="16">
        <v>26</v>
      </c>
      <c r="D366" s="16">
        <f t="shared" si="12"/>
        <v>0</v>
      </c>
      <c r="E366" s="26">
        <f t="shared" si="13"/>
        <v>0</v>
      </c>
    </row>
    <row r="367" spans="1:5" ht="24.75" customHeight="1">
      <c r="A367" s="35" t="s">
        <v>412</v>
      </c>
      <c r="B367" s="16">
        <v>50</v>
      </c>
      <c r="C367" s="16">
        <v>0</v>
      </c>
      <c r="D367" s="16">
        <f t="shared" si="12"/>
        <v>-50</v>
      </c>
      <c r="E367" s="26">
        <f t="shared" si="13"/>
        <v>-100</v>
      </c>
    </row>
    <row r="368" spans="1:5" ht="24.75" customHeight="1">
      <c r="A368" s="35" t="s">
        <v>417</v>
      </c>
      <c r="B368" s="16">
        <v>2534</v>
      </c>
      <c r="C368" s="16">
        <v>1447</v>
      </c>
      <c r="D368" s="16">
        <f t="shared" si="12"/>
        <v>-1087</v>
      </c>
      <c r="E368" s="26">
        <f t="shared" si="13"/>
        <v>-42.896606156274665</v>
      </c>
    </row>
    <row r="369" spans="1:5" ht="24.75" customHeight="1">
      <c r="A369" s="104" t="s">
        <v>418</v>
      </c>
      <c r="B369" s="16">
        <f>SUM(B370:B374)</f>
        <v>457</v>
      </c>
      <c r="C369" s="16">
        <f>SUM(C370:C374)</f>
        <v>1250</v>
      </c>
      <c r="D369" s="16">
        <f t="shared" si="12"/>
        <v>793</v>
      </c>
      <c r="E369" s="26">
        <f t="shared" si="13"/>
        <v>173.52297592997812</v>
      </c>
    </row>
    <row r="370" spans="1:5" ht="24.75" customHeight="1">
      <c r="A370" s="35" t="s">
        <v>419</v>
      </c>
      <c r="B370" s="16">
        <v>7</v>
      </c>
      <c r="C370" s="16">
        <v>0</v>
      </c>
      <c r="D370" s="16">
        <f t="shared" si="12"/>
        <v>-7</v>
      </c>
      <c r="E370" s="26">
        <f t="shared" si="13"/>
        <v>-100</v>
      </c>
    </row>
    <row r="371" spans="1:5" ht="24.75" customHeight="1">
      <c r="A371" s="35" t="s">
        <v>420</v>
      </c>
      <c r="B371" s="16">
        <v>40</v>
      </c>
      <c r="C371" s="16">
        <v>0</v>
      </c>
      <c r="D371" s="16">
        <f t="shared" si="12"/>
        <v>-40</v>
      </c>
      <c r="E371" s="26">
        <f t="shared" si="13"/>
        <v>-100</v>
      </c>
    </row>
    <row r="372" spans="1:5" ht="24.75" customHeight="1">
      <c r="A372" s="35" t="s">
        <v>423</v>
      </c>
      <c r="B372" s="16">
        <v>10</v>
      </c>
      <c r="C372" s="16">
        <v>10</v>
      </c>
      <c r="D372" s="16">
        <f t="shared" si="12"/>
        <v>0</v>
      </c>
      <c r="E372" s="26">
        <f t="shared" si="13"/>
        <v>0</v>
      </c>
    </row>
    <row r="373" spans="1:5" ht="24.75" customHeight="1">
      <c r="A373" s="35" t="s">
        <v>425</v>
      </c>
      <c r="B373" s="16">
        <v>200</v>
      </c>
      <c r="C373" s="16">
        <v>7</v>
      </c>
      <c r="D373" s="16">
        <f t="shared" si="12"/>
        <v>-193</v>
      </c>
      <c r="E373" s="26">
        <f t="shared" si="13"/>
        <v>-96.5</v>
      </c>
    </row>
    <row r="374" spans="1:5" ht="24.75" customHeight="1">
      <c r="A374" s="35" t="s">
        <v>426</v>
      </c>
      <c r="B374" s="16">
        <v>200</v>
      </c>
      <c r="C374" s="16">
        <v>1233</v>
      </c>
      <c r="D374" s="16">
        <f t="shared" si="12"/>
        <v>1033</v>
      </c>
      <c r="E374" s="26">
        <f t="shared" si="13"/>
        <v>516.5</v>
      </c>
    </row>
    <row r="375" spans="1:5" ht="24.75" customHeight="1">
      <c r="A375" s="104" t="s">
        <v>427</v>
      </c>
      <c r="B375" s="16">
        <f>SUM(B376:B383)</f>
        <v>1839</v>
      </c>
      <c r="C375" s="16">
        <f>SUM(C376:C383)</f>
        <v>2233</v>
      </c>
      <c r="D375" s="16">
        <f t="shared" si="12"/>
        <v>394</v>
      </c>
      <c r="E375" s="26">
        <f t="shared" si="13"/>
        <v>21.42468733007069</v>
      </c>
    </row>
    <row r="376" spans="1:5" ht="24.75" customHeight="1">
      <c r="A376" s="35" t="s">
        <v>428</v>
      </c>
      <c r="B376" s="16">
        <v>54</v>
      </c>
      <c r="C376" s="16">
        <v>395</v>
      </c>
      <c r="D376" s="16">
        <f t="shared" si="12"/>
        <v>341</v>
      </c>
      <c r="E376" s="26">
        <f t="shared" si="13"/>
        <v>631.4814814814815</v>
      </c>
    </row>
    <row r="377" spans="1:5" ht="24.75" customHeight="1">
      <c r="A377" s="35" t="s">
        <v>429</v>
      </c>
      <c r="B377" s="16">
        <v>200</v>
      </c>
      <c r="C377" s="16">
        <v>404</v>
      </c>
      <c r="D377" s="16">
        <f t="shared" si="12"/>
        <v>204</v>
      </c>
      <c r="E377" s="26">
        <f t="shared" si="13"/>
        <v>102</v>
      </c>
    </row>
    <row r="378" spans="1:5" ht="24.75" customHeight="1">
      <c r="A378" s="35" t="s">
        <v>430</v>
      </c>
      <c r="B378" s="16">
        <v>1004</v>
      </c>
      <c r="C378" s="16">
        <v>736</v>
      </c>
      <c r="D378" s="16">
        <f t="shared" si="12"/>
        <v>-268</v>
      </c>
      <c r="E378" s="26">
        <f t="shared" si="13"/>
        <v>-26.693227091633464</v>
      </c>
    </row>
    <row r="379" spans="1:5" ht="24.75" customHeight="1">
      <c r="A379" s="35" t="s">
        <v>824</v>
      </c>
      <c r="B379" s="16"/>
      <c r="C379" s="16">
        <v>78</v>
      </c>
      <c r="D379" s="16">
        <f t="shared" si="12"/>
        <v>78</v>
      </c>
      <c r="E379" s="26">
        <f t="shared" si="13"/>
      </c>
    </row>
    <row r="380" spans="1:5" ht="24.75" customHeight="1">
      <c r="A380" s="35" t="s">
        <v>431</v>
      </c>
      <c r="B380" s="16">
        <v>20</v>
      </c>
      <c r="C380" s="16">
        <v>10</v>
      </c>
      <c r="D380" s="16">
        <f t="shared" si="12"/>
        <v>-10</v>
      </c>
      <c r="E380" s="26">
        <f t="shared" si="13"/>
        <v>-50</v>
      </c>
    </row>
    <row r="381" spans="1:5" ht="24.75" customHeight="1">
      <c r="A381" s="35" t="s">
        <v>433</v>
      </c>
      <c r="B381" s="16">
        <v>19</v>
      </c>
      <c r="C381" s="16">
        <v>8</v>
      </c>
      <c r="D381" s="16">
        <f t="shared" si="12"/>
        <v>-11</v>
      </c>
      <c r="E381" s="26">
        <f t="shared" si="13"/>
        <v>-57.89473684210527</v>
      </c>
    </row>
    <row r="382" spans="1:5" ht="24.75" customHeight="1">
      <c r="A382" s="35" t="s">
        <v>437</v>
      </c>
      <c r="B382" s="16"/>
      <c r="C382" s="16">
        <v>32</v>
      </c>
      <c r="D382" s="16">
        <f t="shared" si="12"/>
        <v>32</v>
      </c>
      <c r="E382" s="26">
        <f t="shared" si="13"/>
      </c>
    </row>
    <row r="383" spans="1:5" ht="24.75" customHeight="1">
      <c r="A383" s="35" t="s">
        <v>438</v>
      </c>
      <c r="B383" s="16">
        <v>542</v>
      </c>
      <c r="C383" s="16">
        <v>570</v>
      </c>
      <c r="D383" s="16">
        <f t="shared" si="12"/>
        <v>28</v>
      </c>
      <c r="E383" s="26">
        <f t="shared" si="13"/>
        <v>5.166051660516605</v>
      </c>
    </row>
    <row r="384" spans="1:5" ht="24.75" customHeight="1">
      <c r="A384" s="104" t="s">
        <v>441</v>
      </c>
      <c r="B384" s="16">
        <f>SUM(B385:B385)</f>
        <v>257</v>
      </c>
      <c r="C384" s="16">
        <f>SUM(C385:C385)</f>
        <v>194</v>
      </c>
      <c r="D384" s="16">
        <f t="shared" si="12"/>
        <v>-63</v>
      </c>
      <c r="E384" s="26">
        <f t="shared" si="13"/>
        <v>-24.5136186770428</v>
      </c>
    </row>
    <row r="385" spans="1:5" ht="24.75" customHeight="1">
      <c r="A385" s="35" t="s">
        <v>442</v>
      </c>
      <c r="B385" s="16">
        <v>257</v>
      </c>
      <c r="C385" s="16">
        <v>194</v>
      </c>
      <c r="D385" s="16">
        <f t="shared" si="12"/>
        <v>-63</v>
      </c>
      <c r="E385" s="26">
        <f t="shared" si="13"/>
        <v>-24.5136186770428</v>
      </c>
    </row>
    <row r="386" spans="1:5" ht="24.75" customHeight="1">
      <c r="A386" s="104" t="s">
        <v>448</v>
      </c>
      <c r="B386" s="16">
        <f>SUM(B387:B387)</f>
        <v>67</v>
      </c>
      <c r="C386" s="16">
        <f>SUM(C387:C387)</f>
        <v>51</v>
      </c>
      <c r="D386" s="16">
        <f t="shared" si="12"/>
        <v>-16</v>
      </c>
      <c r="E386" s="26">
        <f t="shared" si="13"/>
        <v>-23.88059701492537</v>
      </c>
    </row>
    <row r="387" spans="1:5" ht="24.75" customHeight="1">
      <c r="A387" s="35" t="s">
        <v>449</v>
      </c>
      <c r="B387" s="16">
        <v>67</v>
      </c>
      <c r="C387" s="16">
        <v>51</v>
      </c>
      <c r="D387" s="16">
        <f t="shared" si="12"/>
        <v>-16</v>
      </c>
      <c r="E387" s="26">
        <f t="shared" si="13"/>
        <v>-23.88059701492537</v>
      </c>
    </row>
    <row r="388" spans="1:5" ht="24.75" customHeight="1">
      <c r="A388" s="104" t="s">
        <v>450</v>
      </c>
      <c r="B388" s="16">
        <f>B389+B393</f>
        <v>7615</v>
      </c>
      <c r="C388" s="16">
        <f>C389+C393</f>
        <v>9616</v>
      </c>
      <c r="D388" s="16">
        <f t="shared" si="12"/>
        <v>2001</v>
      </c>
      <c r="E388" s="26">
        <f t="shared" si="13"/>
        <v>26.27708470124754</v>
      </c>
    </row>
    <row r="389" spans="1:5" ht="24.75" customHeight="1">
      <c r="A389" s="104" t="s">
        <v>451</v>
      </c>
      <c r="B389" s="16">
        <f>SUM(B390:B392)</f>
        <v>1884</v>
      </c>
      <c r="C389" s="16">
        <f>SUM(C390:C392)</f>
        <v>9554</v>
      </c>
      <c r="D389" s="16">
        <f t="shared" si="12"/>
        <v>7670</v>
      </c>
      <c r="E389" s="26">
        <f t="shared" si="13"/>
        <v>407.1125265392781</v>
      </c>
    </row>
    <row r="390" spans="1:5" ht="24.75" customHeight="1">
      <c r="A390" s="35" t="s">
        <v>81</v>
      </c>
      <c r="B390" s="16">
        <v>370</v>
      </c>
      <c r="C390" s="16">
        <v>307</v>
      </c>
      <c r="D390" s="16">
        <f t="shared" si="12"/>
        <v>-63</v>
      </c>
      <c r="E390" s="26">
        <f t="shared" si="13"/>
        <v>-17.027027027027028</v>
      </c>
    </row>
    <row r="391" spans="1:5" ht="24.75" customHeight="1">
      <c r="A391" s="35" t="s">
        <v>453</v>
      </c>
      <c r="B391" s="16">
        <v>128</v>
      </c>
      <c r="C391" s="16">
        <v>704</v>
      </c>
      <c r="D391" s="16">
        <f aca="true" t="shared" si="15" ref="D391:D454">C391-B391</f>
        <v>576</v>
      </c>
      <c r="E391" s="26">
        <f aca="true" t="shared" si="16" ref="E391:E454">IF(B391=0,"",D391/B391*100)</f>
        <v>450</v>
      </c>
    </row>
    <row r="392" spans="1:5" ht="24.75" customHeight="1">
      <c r="A392" s="35" t="s">
        <v>455</v>
      </c>
      <c r="B392" s="16">
        <v>1386</v>
      </c>
      <c r="C392" s="16">
        <v>8543</v>
      </c>
      <c r="D392" s="16">
        <f t="shared" si="15"/>
        <v>7157</v>
      </c>
      <c r="E392" s="26">
        <f t="shared" si="16"/>
        <v>516.3780663780664</v>
      </c>
    </row>
    <row r="393" spans="1:5" ht="24.75" customHeight="1">
      <c r="A393" s="104" t="s">
        <v>458</v>
      </c>
      <c r="B393" s="16">
        <f>SUM(B394:B395)</f>
        <v>5731</v>
      </c>
      <c r="C393" s="16">
        <f>SUM(C394:C395)</f>
        <v>62</v>
      </c>
      <c r="D393" s="16">
        <f t="shared" si="15"/>
        <v>-5669</v>
      </c>
      <c r="E393" s="26">
        <f t="shared" si="16"/>
        <v>-98.91816436922002</v>
      </c>
    </row>
    <row r="394" spans="1:5" ht="24.75" customHeight="1">
      <c r="A394" s="35" t="s">
        <v>459</v>
      </c>
      <c r="B394" s="16">
        <v>5610</v>
      </c>
      <c r="C394" s="16">
        <v>0</v>
      </c>
      <c r="D394" s="16">
        <f t="shared" si="15"/>
        <v>-5610</v>
      </c>
      <c r="E394" s="26">
        <f t="shared" si="16"/>
        <v>-100</v>
      </c>
    </row>
    <row r="395" spans="1:5" ht="24.75" customHeight="1">
      <c r="A395" s="35" t="s">
        <v>460</v>
      </c>
      <c r="B395" s="16">
        <v>121</v>
      </c>
      <c r="C395" s="16">
        <v>62</v>
      </c>
      <c r="D395" s="16">
        <f t="shared" si="15"/>
        <v>-59</v>
      </c>
      <c r="E395" s="26">
        <f t="shared" si="16"/>
        <v>-48.760330578512395</v>
      </c>
    </row>
    <row r="396" spans="1:5" ht="24.75" customHeight="1">
      <c r="A396" s="104" t="s">
        <v>461</v>
      </c>
      <c r="B396" s="16">
        <f>B397+B399+B401</f>
        <v>8252</v>
      </c>
      <c r="C396" s="16">
        <f>C397+C399+C401</f>
        <v>3756</v>
      </c>
      <c r="D396" s="16">
        <f t="shared" si="15"/>
        <v>-4496</v>
      </c>
      <c r="E396" s="26">
        <f t="shared" si="16"/>
        <v>-54.48376151236064</v>
      </c>
    </row>
    <row r="397" spans="1:5" ht="24.75" customHeight="1">
      <c r="A397" s="104" t="s">
        <v>466</v>
      </c>
      <c r="B397" s="16">
        <f aca="true" t="shared" si="17" ref="B397:B401">SUM(B398:B398)</f>
        <v>276</v>
      </c>
      <c r="C397" s="16">
        <f>SUM(C398:C398)</f>
        <v>209</v>
      </c>
      <c r="D397" s="16">
        <f t="shared" si="15"/>
        <v>-67</v>
      </c>
      <c r="E397" s="26">
        <f t="shared" si="16"/>
        <v>-24.27536231884058</v>
      </c>
    </row>
    <row r="398" spans="1:5" ht="24.75" customHeight="1">
      <c r="A398" s="35" t="s">
        <v>467</v>
      </c>
      <c r="B398" s="16">
        <v>276</v>
      </c>
      <c r="C398" s="16">
        <v>209</v>
      </c>
      <c r="D398" s="16">
        <f t="shared" si="15"/>
        <v>-67</v>
      </c>
      <c r="E398" s="26">
        <f t="shared" si="16"/>
        <v>-24.27536231884058</v>
      </c>
    </row>
    <row r="399" spans="1:5" ht="24.75" customHeight="1">
      <c r="A399" s="104" t="s">
        <v>468</v>
      </c>
      <c r="B399" s="16">
        <f t="shared" si="17"/>
        <v>7881</v>
      </c>
      <c r="C399" s="16">
        <f>SUM(C400:C400)</f>
        <v>3500</v>
      </c>
      <c r="D399" s="16">
        <f t="shared" si="15"/>
        <v>-4381</v>
      </c>
      <c r="E399" s="26">
        <f t="shared" si="16"/>
        <v>-55.58939220911052</v>
      </c>
    </row>
    <row r="400" spans="1:5" ht="24.75" customHeight="1">
      <c r="A400" s="35" t="s">
        <v>470</v>
      </c>
      <c r="B400" s="16">
        <v>7881</v>
      </c>
      <c r="C400" s="16">
        <v>3500</v>
      </c>
      <c r="D400" s="16">
        <f t="shared" si="15"/>
        <v>-4381</v>
      </c>
      <c r="E400" s="26">
        <f t="shared" si="16"/>
        <v>-55.58939220911052</v>
      </c>
    </row>
    <row r="401" spans="1:5" ht="24.75" customHeight="1">
      <c r="A401" s="104" t="s">
        <v>471</v>
      </c>
      <c r="B401" s="16">
        <f t="shared" si="17"/>
        <v>95</v>
      </c>
      <c r="C401" s="16">
        <f>SUM(C402:C402)</f>
        <v>47</v>
      </c>
      <c r="D401" s="16">
        <f t="shared" si="15"/>
        <v>-48</v>
      </c>
      <c r="E401" s="26">
        <f t="shared" si="16"/>
        <v>-50.526315789473685</v>
      </c>
    </row>
    <row r="402" spans="1:5" ht="24.75" customHeight="1">
      <c r="A402" s="35" t="s">
        <v>473</v>
      </c>
      <c r="B402" s="16">
        <v>95</v>
      </c>
      <c r="C402" s="16">
        <v>47</v>
      </c>
      <c r="D402" s="16">
        <f t="shared" si="15"/>
        <v>-48</v>
      </c>
      <c r="E402" s="26">
        <f t="shared" si="16"/>
        <v>-50.526315789473685</v>
      </c>
    </row>
    <row r="403" spans="1:5" ht="24.75" customHeight="1">
      <c r="A403" s="104" t="s">
        <v>474</v>
      </c>
      <c r="B403" s="16">
        <f>B404+B406+B408</f>
        <v>10844</v>
      </c>
      <c r="C403" s="16">
        <f>C404+C406+C408</f>
        <v>9130</v>
      </c>
      <c r="D403" s="16">
        <f t="shared" si="15"/>
        <v>-1714</v>
      </c>
      <c r="E403" s="26">
        <f t="shared" si="16"/>
        <v>-15.805975654739948</v>
      </c>
    </row>
    <row r="404" spans="1:5" ht="24.75" customHeight="1">
      <c r="A404" s="104" t="s">
        <v>475</v>
      </c>
      <c r="B404" s="16">
        <f aca="true" t="shared" si="18" ref="B404:B408">SUM(B405:B405)</f>
        <v>10000</v>
      </c>
      <c r="C404" s="16">
        <f>SUM(C405:C405)</f>
        <v>8300</v>
      </c>
      <c r="D404" s="16">
        <f t="shared" si="15"/>
        <v>-1700</v>
      </c>
      <c r="E404" s="26">
        <f t="shared" si="16"/>
        <v>-17</v>
      </c>
    </row>
    <row r="405" spans="1:5" ht="24.75" customHeight="1">
      <c r="A405" s="35" t="s">
        <v>476</v>
      </c>
      <c r="B405" s="16">
        <v>10000</v>
      </c>
      <c r="C405" s="16">
        <v>8300</v>
      </c>
      <c r="D405" s="16">
        <f t="shared" si="15"/>
        <v>-1700</v>
      </c>
      <c r="E405" s="26">
        <f t="shared" si="16"/>
        <v>-17</v>
      </c>
    </row>
    <row r="406" spans="1:5" ht="24.75" customHeight="1">
      <c r="A406" s="104" t="s">
        <v>477</v>
      </c>
      <c r="B406" s="16">
        <f t="shared" si="18"/>
        <v>0</v>
      </c>
      <c r="C406" s="16">
        <f>SUM(C407:C407)</f>
        <v>140</v>
      </c>
      <c r="D406" s="16">
        <f t="shared" si="15"/>
        <v>140</v>
      </c>
      <c r="E406" s="26">
        <f t="shared" si="16"/>
      </c>
    </row>
    <row r="407" spans="1:5" ht="24.75" customHeight="1">
      <c r="A407" s="35" t="s">
        <v>478</v>
      </c>
      <c r="B407" s="16">
        <v>0</v>
      </c>
      <c r="C407" s="16">
        <v>140</v>
      </c>
      <c r="D407" s="16">
        <f t="shared" si="15"/>
        <v>140</v>
      </c>
      <c r="E407" s="26">
        <f t="shared" si="16"/>
      </c>
    </row>
    <row r="408" spans="1:5" ht="24.75" customHeight="1">
      <c r="A408" s="104" t="s">
        <v>479</v>
      </c>
      <c r="B408" s="16">
        <f t="shared" si="18"/>
        <v>844</v>
      </c>
      <c r="C408" s="16">
        <f>SUM(C409:C409)</f>
        <v>690</v>
      </c>
      <c r="D408" s="16">
        <f t="shared" si="15"/>
        <v>-154</v>
      </c>
      <c r="E408" s="26">
        <f t="shared" si="16"/>
        <v>-18.246445497630333</v>
      </c>
    </row>
    <row r="409" spans="1:5" ht="24.75" customHeight="1">
      <c r="A409" s="35" t="s">
        <v>481</v>
      </c>
      <c r="B409" s="16">
        <v>844</v>
      </c>
      <c r="C409" s="16">
        <v>690</v>
      </c>
      <c r="D409" s="16">
        <f t="shared" si="15"/>
        <v>-154</v>
      </c>
      <c r="E409" s="26">
        <f t="shared" si="16"/>
        <v>-18.246445497630333</v>
      </c>
    </row>
    <row r="410" spans="1:5" ht="24.75" customHeight="1">
      <c r="A410" s="104" t="s">
        <v>482</v>
      </c>
      <c r="B410" s="16">
        <f>B411</f>
        <v>140</v>
      </c>
      <c r="C410" s="16">
        <f>C411</f>
        <v>180</v>
      </c>
      <c r="D410" s="16">
        <f t="shared" si="15"/>
        <v>40</v>
      </c>
      <c r="E410" s="26">
        <f t="shared" si="16"/>
        <v>28.57142857142857</v>
      </c>
    </row>
    <row r="411" spans="1:5" ht="24.75" customHeight="1">
      <c r="A411" s="104" t="s">
        <v>483</v>
      </c>
      <c r="B411" s="16">
        <f>SUM(B412:B412)</f>
        <v>140</v>
      </c>
      <c r="C411" s="16">
        <f>SUM(C412:C412)</f>
        <v>180</v>
      </c>
      <c r="D411" s="16">
        <f t="shared" si="15"/>
        <v>40</v>
      </c>
      <c r="E411" s="26">
        <f t="shared" si="16"/>
        <v>28.57142857142857</v>
      </c>
    </row>
    <row r="412" spans="1:5" ht="24.75" customHeight="1">
      <c r="A412" s="35" t="s">
        <v>484</v>
      </c>
      <c r="B412" s="16">
        <v>140</v>
      </c>
      <c r="C412" s="16">
        <v>180</v>
      </c>
      <c r="D412" s="16">
        <f t="shared" si="15"/>
        <v>40</v>
      </c>
      <c r="E412" s="26">
        <f t="shared" si="16"/>
        <v>28.57142857142857</v>
      </c>
    </row>
    <row r="413" spans="1:5" ht="24.75" customHeight="1">
      <c r="A413" s="104" t="s">
        <v>485</v>
      </c>
      <c r="B413" s="16">
        <f>SUM(B414,B423)</f>
        <v>3148</v>
      </c>
      <c r="C413" s="16">
        <f>SUM(C414,C423)</f>
        <v>2601</v>
      </c>
      <c r="D413" s="16">
        <f t="shared" si="15"/>
        <v>-547</v>
      </c>
      <c r="E413" s="26">
        <f t="shared" si="16"/>
        <v>-17.376111817026686</v>
      </c>
    </row>
    <row r="414" spans="1:5" ht="24.75" customHeight="1">
      <c r="A414" s="104" t="s">
        <v>486</v>
      </c>
      <c r="B414" s="16">
        <f>SUM(B415:B422)</f>
        <v>2803</v>
      </c>
      <c r="C414" s="16">
        <f>SUM(C415:C422)</f>
        <v>2316</v>
      </c>
      <c r="D414" s="16">
        <f t="shared" si="15"/>
        <v>-487</v>
      </c>
      <c r="E414" s="26">
        <f t="shared" si="16"/>
        <v>-17.37424188369604</v>
      </c>
    </row>
    <row r="415" spans="1:5" ht="24.75" customHeight="1">
      <c r="A415" s="35" t="s">
        <v>81</v>
      </c>
      <c r="B415" s="16">
        <v>283</v>
      </c>
      <c r="C415" s="16">
        <v>256</v>
      </c>
      <c r="D415" s="16">
        <f t="shared" si="15"/>
        <v>-27</v>
      </c>
      <c r="E415" s="26">
        <f t="shared" si="16"/>
        <v>-9.540636042402827</v>
      </c>
    </row>
    <row r="416" spans="1:5" ht="24.75" customHeight="1">
      <c r="A416" s="35" t="s">
        <v>82</v>
      </c>
      <c r="B416" s="16">
        <v>65</v>
      </c>
      <c r="C416" s="16">
        <v>35</v>
      </c>
      <c r="D416" s="16">
        <f t="shared" si="15"/>
        <v>-30</v>
      </c>
      <c r="E416" s="26">
        <f t="shared" si="16"/>
        <v>-46.15384615384615</v>
      </c>
    </row>
    <row r="417" spans="1:5" ht="24.75" customHeight="1">
      <c r="A417" s="35" t="s">
        <v>488</v>
      </c>
      <c r="B417" s="16">
        <v>269</v>
      </c>
      <c r="C417" s="16">
        <v>380</v>
      </c>
      <c r="D417" s="16">
        <f t="shared" si="15"/>
        <v>111</v>
      </c>
      <c r="E417" s="26">
        <f t="shared" si="16"/>
        <v>41.2639405204461</v>
      </c>
    </row>
    <row r="418" spans="1:5" ht="24.75" customHeight="1">
      <c r="A418" s="35" t="s">
        <v>489</v>
      </c>
      <c r="B418" s="16">
        <v>10</v>
      </c>
      <c r="C418" s="16">
        <v>6</v>
      </c>
      <c r="D418" s="16">
        <f t="shared" si="15"/>
        <v>-4</v>
      </c>
      <c r="E418" s="26">
        <f t="shared" si="16"/>
        <v>-40</v>
      </c>
    </row>
    <row r="419" spans="1:5" ht="24.75" customHeight="1">
      <c r="A419" s="35" t="s">
        <v>491</v>
      </c>
      <c r="B419" s="16">
        <v>23</v>
      </c>
      <c r="C419" s="16">
        <v>70</v>
      </c>
      <c r="D419" s="16">
        <f t="shared" si="15"/>
        <v>47</v>
      </c>
      <c r="E419" s="26">
        <f t="shared" si="16"/>
        <v>204.34782608695653</v>
      </c>
    </row>
    <row r="420" spans="1:5" ht="24.75" customHeight="1">
      <c r="A420" s="35" t="s">
        <v>492</v>
      </c>
      <c r="B420" s="16">
        <v>392</v>
      </c>
      <c r="C420" s="16">
        <v>306</v>
      </c>
      <c r="D420" s="16">
        <f t="shared" si="15"/>
        <v>-86</v>
      </c>
      <c r="E420" s="26">
        <f t="shared" si="16"/>
        <v>-21.93877551020408</v>
      </c>
    </row>
    <row r="421" spans="1:5" ht="24.75" customHeight="1">
      <c r="A421" s="35" t="s">
        <v>86</v>
      </c>
      <c r="B421" s="16">
        <v>1616</v>
      </c>
      <c r="C421" s="16">
        <v>1183</v>
      </c>
      <c r="D421" s="16">
        <f t="shared" si="15"/>
        <v>-433</v>
      </c>
      <c r="E421" s="26">
        <f t="shared" si="16"/>
        <v>-26.794554455445546</v>
      </c>
    </row>
    <row r="422" spans="1:5" ht="24.75" customHeight="1">
      <c r="A422" s="35" t="s">
        <v>493</v>
      </c>
      <c r="B422" s="16">
        <v>145</v>
      </c>
      <c r="C422" s="16">
        <v>80</v>
      </c>
      <c r="D422" s="16">
        <f t="shared" si="15"/>
        <v>-65</v>
      </c>
      <c r="E422" s="26">
        <f t="shared" si="16"/>
        <v>-44.827586206896555</v>
      </c>
    </row>
    <row r="423" spans="1:5" ht="24.75" customHeight="1">
      <c r="A423" s="104" t="s">
        <v>494</v>
      </c>
      <c r="B423" s="16">
        <f>SUM(B424:B425)</f>
        <v>345</v>
      </c>
      <c r="C423" s="16">
        <f>SUM(C424:C425)</f>
        <v>285</v>
      </c>
      <c r="D423" s="16">
        <f t="shared" si="15"/>
        <v>-60</v>
      </c>
      <c r="E423" s="26">
        <f t="shared" si="16"/>
        <v>-17.391304347826086</v>
      </c>
    </row>
    <row r="424" spans="1:5" ht="24.75" customHeight="1">
      <c r="A424" s="35" t="s">
        <v>495</v>
      </c>
      <c r="B424" s="16">
        <v>185</v>
      </c>
      <c r="C424" s="16">
        <v>157</v>
      </c>
      <c r="D424" s="16">
        <f t="shared" si="15"/>
        <v>-28</v>
      </c>
      <c r="E424" s="26">
        <f t="shared" si="16"/>
        <v>-15.135135135135137</v>
      </c>
    </row>
    <row r="425" spans="1:5" ht="24.75" customHeight="1">
      <c r="A425" s="35" t="s">
        <v>496</v>
      </c>
      <c r="B425" s="16">
        <v>160</v>
      </c>
      <c r="C425" s="16">
        <v>128</v>
      </c>
      <c r="D425" s="16">
        <f t="shared" si="15"/>
        <v>-32</v>
      </c>
      <c r="E425" s="26">
        <f t="shared" si="16"/>
        <v>-20</v>
      </c>
    </row>
    <row r="426" spans="1:5" ht="24.75" customHeight="1">
      <c r="A426" s="104" t="s">
        <v>497</v>
      </c>
      <c r="B426" s="16">
        <f>SUM(B427,B430,B433)</f>
        <v>1568</v>
      </c>
      <c r="C426" s="16">
        <f>SUM(C427,C430,C433)</f>
        <v>11637</v>
      </c>
      <c r="D426" s="16">
        <f t="shared" si="15"/>
        <v>10069</v>
      </c>
      <c r="E426" s="26">
        <f t="shared" si="16"/>
        <v>642.155612244898</v>
      </c>
    </row>
    <row r="427" spans="1:5" ht="24.75" customHeight="1">
      <c r="A427" s="104" t="s">
        <v>498</v>
      </c>
      <c r="B427" s="16">
        <f>SUM(B428:B429)</f>
        <v>608</v>
      </c>
      <c r="C427" s="16">
        <f>SUM(C428:C429)</f>
        <v>535</v>
      </c>
      <c r="D427" s="16">
        <f t="shared" si="15"/>
        <v>-73</v>
      </c>
      <c r="E427" s="26">
        <f t="shared" si="16"/>
        <v>-12.006578947368421</v>
      </c>
    </row>
    <row r="428" spans="1:5" ht="24.75" customHeight="1">
      <c r="A428" s="35" t="s">
        <v>499</v>
      </c>
      <c r="B428" s="16">
        <v>600</v>
      </c>
      <c r="C428" s="16">
        <v>530</v>
      </c>
      <c r="D428" s="16">
        <f t="shared" si="15"/>
        <v>-70</v>
      </c>
      <c r="E428" s="26">
        <f t="shared" si="16"/>
        <v>-11.666666666666666</v>
      </c>
    </row>
    <row r="429" spans="1:5" ht="24.75" customHeight="1">
      <c r="A429" s="35" t="s">
        <v>502</v>
      </c>
      <c r="B429" s="16">
        <v>8</v>
      </c>
      <c r="C429" s="16">
        <v>5</v>
      </c>
      <c r="D429" s="16">
        <f t="shared" si="15"/>
        <v>-3</v>
      </c>
      <c r="E429" s="26">
        <f t="shared" si="16"/>
        <v>-37.5</v>
      </c>
    </row>
    <row r="430" spans="1:5" ht="24.75" customHeight="1">
      <c r="A430" s="104" t="s">
        <v>503</v>
      </c>
      <c r="B430" s="16">
        <f>SUM(B431:B432)</f>
        <v>0</v>
      </c>
      <c r="C430" s="16">
        <f>SUM(C431:C432)</f>
        <v>10952</v>
      </c>
      <c r="D430" s="16">
        <f t="shared" si="15"/>
        <v>10952</v>
      </c>
      <c r="E430" s="26">
        <f t="shared" si="16"/>
      </c>
    </row>
    <row r="431" spans="1:5" ht="24.75" customHeight="1">
      <c r="A431" s="35" t="s">
        <v>504</v>
      </c>
      <c r="B431" s="16"/>
      <c r="C431" s="16">
        <v>7041</v>
      </c>
      <c r="D431" s="16">
        <f t="shared" si="15"/>
        <v>7041</v>
      </c>
      <c r="E431" s="26">
        <f t="shared" si="16"/>
      </c>
    </row>
    <row r="432" spans="1:5" ht="24.75" customHeight="1">
      <c r="A432" s="35" t="s">
        <v>505</v>
      </c>
      <c r="B432" s="16"/>
      <c r="C432" s="16">
        <v>3911</v>
      </c>
      <c r="D432" s="16">
        <f t="shared" si="15"/>
        <v>3911</v>
      </c>
      <c r="E432" s="26">
        <f t="shared" si="16"/>
      </c>
    </row>
    <row r="433" spans="1:5" ht="24.75" customHeight="1">
      <c r="A433" s="104" t="s">
        <v>506</v>
      </c>
      <c r="B433" s="16">
        <f>SUM(B434:B434)</f>
        <v>960</v>
      </c>
      <c r="C433" s="16">
        <f>SUM(C434:C434)</f>
        <v>150</v>
      </c>
      <c r="D433" s="16">
        <f t="shared" si="15"/>
        <v>-810</v>
      </c>
      <c r="E433" s="26">
        <f t="shared" si="16"/>
        <v>-84.375</v>
      </c>
    </row>
    <row r="434" spans="1:5" ht="24.75" customHeight="1">
      <c r="A434" s="35" t="s">
        <v>507</v>
      </c>
      <c r="B434" s="16">
        <v>960</v>
      </c>
      <c r="C434" s="16">
        <v>150</v>
      </c>
      <c r="D434" s="16">
        <f t="shared" si="15"/>
        <v>-810</v>
      </c>
      <c r="E434" s="26">
        <f t="shared" si="16"/>
        <v>-84.375</v>
      </c>
    </row>
    <row r="435" spans="1:5" ht="24.75" customHeight="1">
      <c r="A435" s="104" t="s">
        <v>508</v>
      </c>
      <c r="B435" s="16">
        <f>SUM(B436,B443)</f>
        <v>1553</v>
      </c>
      <c r="C435" s="16">
        <f>SUM(C436,C443)</f>
        <v>1541</v>
      </c>
      <c r="D435" s="16">
        <f t="shared" si="15"/>
        <v>-12</v>
      </c>
      <c r="E435" s="26">
        <f t="shared" si="16"/>
        <v>-0.7726980038634901</v>
      </c>
    </row>
    <row r="436" spans="1:5" ht="24.75" customHeight="1">
      <c r="A436" s="104" t="s">
        <v>509</v>
      </c>
      <c r="B436" s="16">
        <f>SUM(B437:B442)</f>
        <v>1523</v>
      </c>
      <c r="C436" s="16">
        <f>SUM(C437:C442)</f>
        <v>1511</v>
      </c>
      <c r="D436" s="16">
        <f t="shared" si="15"/>
        <v>-12</v>
      </c>
      <c r="E436" s="26">
        <f t="shared" si="16"/>
        <v>-0.7879185817465528</v>
      </c>
    </row>
    <row r="437" spans="1:5" ht="24.75" customHeight="1">
      <c r="A437" s="35" t="s">
        <v>510</v>
      </c>
      <c r="B437" s="16">
        <v>3</v>
      </c>
      <c r="C437" s="16">
        <v>2</v>
      </c>
      <c r="D437" s="16">
        <f t="shared" si="15"/>
        <v>-1</v>
      </c>
      <c r="E437" s="26">
        <f t="shared" si="16"/>
        <v>-33.33333333333333</v>
      </c>
    </row>
    <row r="438" spans="1:5" ht="24.75" customHeight="1">
      <c r="A438" s="35" t="s">
        <v>511</v>
      </c>
      <c r="B438" s="16">
        <v>2</v>
      </c>
      <c r="C438" s="16">
        <v>0</v>
      </c>
      <c r="D438" s="16">
        <f t="shared" si="15"/>
        <v>-2</v>
      </c>
      <c r="E438" s="26">
        <f t="shared" si="16"/>
        <v>-100</v>
      </c>
    </row>
    <row r="439" spans="1:5" ht="24.75" customHeight="1">
      <c r="A439" s="35" t="s">
        <v>513</v>
      </c>
      <c r="B439" s="16">
        <v>1377</v>
      </c>
      <c r="C439" s="16">
        <v>1200</v>
      </c>
      <c r="D439" s="16">
        <f t="shared" si="15"/>
        <v>-177</v>
      </c>
      <c r="E439" s="26">
        <f t="shared" si="16"/>
        <v>-12.854030501089325</v>
      </c>
    </row>
    <row r="440" spans="1:5" ht="24.75" customHeight="1">
      <c r="A440" s="35" t="s">
        <v>514</v>
      </c>
      <c r="B440" s="16">
        <v>50</v>
      </c>
      <c r="C440" s="16">
        <v>0</v>
      </c>
      <c r="D440" s="16">
        <f t="shared" si="15"/>
        <v>-50</v>
      </c>
      <c r="E440" s="26">
        <f t="shared" si="16"/>
        <v>-100</v>
      </c>
    </row>
    <row r="441" spans="1:5" ht="24.75" customHeight="1">
      <c r="A441" s="35" t="s">
        <v>86</v>
      </c>
      <c r="B441" s="16">
        <v>6</v>
      </c>
      <c r="C441" s="16">
        <v>64</v>
      </c>
      <c r="D441" s="16">
        <f t="shared" si="15"/>
        <v>58</v>
      </c>
      <c r="E441" s="26">
        <f t="shared" si="16"/>
        <v>966.6666666666666</v>
      </c>
    </row>
    <row r="442" spans="1:5" ht="24.75" customHeight="1">
      <c r="A442" s="35" t="s">
        <v>515</v>
      </c>
      <c r="B442" s="16">
        <v>85</v>
      </c>
      <c r="C442" s="16">
        <v>245</v>
      </c>
      <c r="D442" s="16">
        <f t="shared" si="15"/>
        <v>160</v>
      </c>
      <c r="E442" s="26">
        <f t="shared" si="16"/>
        <v>188.23529411764704</v>
      </c>
    </row>
    <row r="443" spans="1:5" ht="24.75" customHeight="1">
      <c r="A443" s="104" t="s">
        <v>516</v>
      </c>
      <c r="B443" s="16">
        <f>SUM(B444:B444)</f>
        <v>30</v>
      </c>
      <c r="C443" s="16">
        <f>SUM(C444:C444)</f>
        <v>30</v>
      </c>
      <c r="D443" s="16">
        <f t="shared" si="15"/>
        <v>0</v>
      </c>
      <c r="E443" s="26">
        <f t="shared" si="16"/>
        <v>0</v>
      </c>
    </row>
    <row r="444" spans="1:5" ht="24.75" customHeight="1">
      <c r="A444" s="35" t="s">
        <v>518</v>
      </c>
      <c r="B444" s="16">
        <v>30</v>
      </c>
      <c r="C444" s="16">
        <v>30</v>
      </c>
      <c r="D444" s="16">
        <f t="shared" si="15"/>
        <v>0</v>
      </c>
      <c r="E444" s="26">
        <f t="shared" si="16"/>
        <v>0</v>
      </c>
    </row>
    <row r="445" spans="1:5" ht="24.75" customHeight="1">
      <c r="A445" s="104" t="s">
        <v>519</v>
      </c>
      <c r="B445" s="16">
        <f>SUM(B446,B452,B455,B457,B460,B462)</f>
        <v>5396</v>
      </c>
      <c r="C445" s="16">
        <f>SUM(C446,C452,C455,C457,C460,C462)</f>
        <v>3388</v>
      </c>
      <c r="D445" s="16">
        <f t="shared" si="15"/>
        <v>-2008</v>
      </c>
      <c r="E445" s="26">
        <f t="shared" si="16"/>
        <v>-37.21275018532246</v>
      </c>
    </row>
    <row r="446" spans="1:5" ht="24.75" customHeight="1">
      <c r="A446" s="104" t="s">
        <v>520</v>
      </c>
      <c r="B446" s="16">
        <f>SUM(B447:B451)</f>
        <v>652</v>
      </c>
      <c r="C446" s="16">
        <f>SUM(C447:C451)</f>
        <v>615</v>
      </c>
      <c r="D446" s="16">
        <f t="shared" si="15"/>
        <v>-37</v>
      </c>
      <c r="E446" s="26">
        <f t="shared" si="16"/>
        <v>-5.674846625766871</v>
      </c>
    </row>
    <row r="447" spans="1:5" ht="24.75" customHeight="1">
      <c r="A447" s="35" t="s">
        <v>81</v>
      </c>
      <c r="B447" s="16">
        <v>334</v>
      </c>
      <c r="C447" s="16">
        <v>267</v>
      </c>
      <c r="D447" s="16">
        <f t="shared" si="15"/>
        <v>-67</v>
      </c>
      <c r="E447" s="26">
        <f t="shared" si="16"/>
        <v>-20.059880239520957</v>
      </c>
    </row>
    <row r="448" spans="1:5" ht="24.75" customHeight="1">
      <c r="A448" s="35" t="s">
        <v>522</v>
      </c>
      <c r="B448" s="16">
        <v>86</v>
      </c>
      <c r="C448" s="16">
        <v>81</v>
      </c>
      <c r="D448" s="16">
        <f t="shared" si="15"/>
        <v>-5</v>
      </c>
      <c r="E448" s="26">
        <f t="shared" si="16"/>
        <v>-5.813953488372093</v>
      </c>
    </row>
    <row r="449" spans="1:5" ht="24.75" customHeight="1">
      <c r="A449" s="35" t="s">
        <v>523</v>
      </c>
      <c r="B449" s="16"/>
      <c r="C449" s="16">
        <v>60</v>
      </c>
      <c r="D449" s="16">
        <f t="shared" si="15"/>
        <v>60</v>
      </c>
      <c r="E449" s="26">
        <f t="shared" si="16"/>
      </c>
    </row>
    <row r="450" spans="1:5" ht="24.75" customHeight="1">
      <c r="A450" s="35" t="s">
        <v>86</v>
      </c>
      <c r="B450" s="16">
        <v>222</v>
      </c>
      <c r="C450" s="16">
        <v>187</v>
      </c>
      <c r="D450" s="16">
        <f t="shared" si="15"/>
        <v>-35</v>
      </c>
      <c r="E450" s="26">
        <f t="shared" si="16"/>
        <v>-15.765765765765765</v>
      </c>
    </row>
    <row r="451" spans="1:5" ht="24.75" customHeight="1">
      <c r="A451" s="35" t="s">
        <v>524</v>
      </c>
      <c r="B451" s="16">
        <v>10</v>
      </c>
      <c r="C451" s="16">
        <v>20</v>
      </c>
      <c r="D451" s="16">
        <f t="shared" si="15"/>
        <v>10</v>
      </c>
      <c r="E451" s="26">
        <f t="shared" si="16"/>
        <v>100</v>
      </c>
    </row>
    <row r="452" spans="1:5" ht="24.75" customHeight="1">
      <c r="A452" s="104" t="s">
        <v>525</v>
      </c>
      <c r="B452" s="16">
        <f>SUM(B453:B454)</f>
        <v>4275</v>
      </c>
      <c r="C452" s="16">
        <f>SUM(C453:C454)</f>
        <v>2288</v>
      </c>
      <c r="D452" s="16">
        <f t="shared" si="15"/>
        <v>-1987</v>
      </c>
      <c r="E452" s="26">
        <f t="shared" si="16"/>
        <v>-46.47953216374269</v>
      </c>
    </row>
    <row r="453" spans="1:5" ht="24.75" customHeight="1">
      <c r="A453" s="35" t="s">
        <v>526</v>
      </c>
      <c r="B453" s="16">
        <v>4200</v>
      </c>
      <c r="C453" s="16">
        <v>2286</v>
      </c>
      <c r="D453" s="16">
        <f t="shared" si="15"/>
        <v>-1914</v>
      </c>
      <c r="E453" s="26">
        <f t="shared" si="16"/>
        <v>-45.57142857142858</v>
      </c>
    </row>
    <row r="454" spans="1:5" ht="24.75" customHeight="1">
      <c r="A454" s="35" t="s">
        <v>527</v>
      </c>
      <c r="B454" s="16">
        <v>75</v>
      </c>
      <c r="C454" s="16">
        <v>2</v>
      </c>
      <c r="D454" s="16">
        <f t="shared" si="15"/>
        <v>-73</v>
      </c>
      <c r="E454" s="26">
        <f t="shared" si="16"/>
        <v>-97.33333333333334</v>
      </c>
    </row>
    <row r="455" spans="1:5" ht="24.75" customHeight="1">
      <c r="A455" s="104" t="s">
        <v>528</v>
      </c>
      <c r="B455" s="16">
        <f>SUM(B456:B456)</f>
        <v>13</v>
      </c>
      <c r="C455" s="16">
        <f>SUM(C456:C456)</f>
        <v>10</v>
      </c>
      <c r="D455" s="16">
        <f aca="true" t="shared" si="19" ref="D455:D485">C455-B455</f>
        <v>-3</v>
      </c>
      <c r="E455" s="26">
        <f aca="true" t="shared" si="20" ref="E455:E485">IF(B455=0,"",D455/B455*100)</f>
        <v>-23.076923076923077</v>
      </c>
    </row>
    <row r="456" spans="1:5" ht="24.75" customHeight="1">
      <c r="A456" s="35" t="s">
        <v>529</v>
      </c>
      <c r="B456" s="16">
        <v>13</v>
      </c>
      <c r="C456" s="16">
        <v>10</v>
      </c>
      <c r="D456" s="16">
        <f t="shared" si="19"/>
        <v>-3</v>
      </c>
      <c r="E456" s="26">
        <f t="shared" si="20"/>
        <v>-23.076923076923077</v>
      </c>
    </row>
    <row r="457" spans="1:5" ht="24.75" customHeight="1">
      <c r="A457" s="104" t="s">
        <v>530</v>
      </c>
      <c r="B457" s="16">
        <f>SUM(B458:B459)</f>
        <v>300</v>
      </c>
      <c r="C457" s="16">
        <f>SUM(C458:C459)</f>
        <v>261</v>
      </c>
      <c r="D457" s="16">
        <f t="shared" si="19"/>
        <v>-39</v>
      </c>
      <c r="E457" s="26">
        <f t="shared" si="20"/>
        <v>-13</v>
      </c>
    </row>
    <row r="458" spans="1:5" ht="24.75" customHeight="1">
      <c r="A458" s="35" t="s">
        <v>531</v>
      </c>
      <c r="B458" s="16">
        <v>143</v>
      </c>
      <c r="C458" s="16">
        <v>100</v>
      </c>
      <c r="D458" s="16">
        <f t="shared" si="19"/>
        <v>-43</v>
      </c>
      <c r="E458" s="26">
        <f t="shared" si="20"/>
        <v>-30.069930069930066</v>
      </c>
    </row>
    <row r="459" spans="1:5" ht="24.75" customHeight="1">
      <c r="A459" s="35" t="s">
        <v>532</v>
      </c>
      <c r="B459" s="16">
        <v>157</v>
      </c>
      <c r="C459" s="16">
        <v>161</v>
      </c>
      <c r="D459" s="16">
        <f t="shared" si="19"/>
        <v>4</v>
      </c>
      <c r="E459" s="26">
        <f t="shared" si="20"/>
        <v>2.547770700636943</v>
      </c>
    </row>
    <row r="460" spans="1:5" ht="24.75" customHeight="1">
      <c r="A460" s="104" t="s">
        <v>533</v>
      </c>
      <c r="B460" s="16">
        <f>SUM(B461:B461)</f>
        <v>20</v>
      </c>
      <c r="C460" s="16">
        <f>SUM(C461:C461)</f>
        <v>20</v>
      </c>
      <c r="D460" s="16">
        <f t="shared" si="19"/>
        <v>0</v>
      </c>
      <c r="E460" s="26">
        <f t="shared" si="20"/>
        <v>0</v>
      </c>
    </row>
    <row r="461" spans="1:5" ht="24.75" customHeight="1">
      <c r="A461" s="35" t="s">
        <v>535</v>
      </c>
      <c r="B461" s="16">
        <v>20</v>
      </c>
      <c r="C461" s="16">
        <v>20</v>
      </c>
      <c r="D461" s="16">
        <f t="shared" si="19"/>
        <v>0</v>
      </c>
      <c r="E461" s="26">
        <f t="shared" si="20"/>
        <v>0</v>
      </c>
    </row>
    <row r="462" spans="1:5" ht="24.75" customHeight="1">
      <c r="A462" s="104" t="s">
        <v>536</v>
      </c>
      <c r="B462" s="16">
        <f>SUM(B463:B463)</f>
        <v>136</v>
      </c>
      <c r="C462" s="16">
        <f>SUM(C463:C463)</f>
        <v>194</v>
      </c>
      <c r="D462" s="16">
        <f t="shared" si="19"/>
        <v>58</v>
      </c>
      <c r="E462" s="26">
        <f t="shared" si="20"/>
        <v>42.64705882352941</v>
      </c>
    </row>
    <row r="463" spans="1:5" ht="24.75" customHeight="1">
      <c r="A463" s="35" t="s">
        <v>537</v>
      </c>
      <c r="B463" s="16">
        <v>136</v>
      </c>
      <c r="C463" s="16">
        <v>194</v>
      </c>
      <c r="D463" s="16">
        <f t="shared" si="19"/>
        <v>58</v>
      </c>
      <c r="E463" s="26">
        <f t="shared" si="20"/>
        <v>42.64705882352941</v>
      </c>
    </row>
    <row r="464" spans="1:5" ht="24.75" customHeight="1">
      <c r="A464" s="104" t="s">
        <v>538</v>
      </c>
      <c r="B464" s="16">
        <v>3685</v>
      </c>
      <c r="C464" s="16">
        <v>3682</v>
      </c>
      <c r="D464" s="16">
        <f t="shared" si="19"/>
        <v>-3</v>
      </c>
      <c r="E464" s="26">
        <f t="shared" si="20"/>
        <v>-0.08141112618724558</v>
      </c>
    </row>
    <row r="465" spans="1:5" ht="24.75" customHeight="1">
      <c r="A465" s="104" t="s">
        <v>539</v>
      </c>
      <c r="B465" s="16">
        <f>B466+B468</f>
        <v>41785</v>
      </c>
      <c r="C465" s="16">
        <f>C466+C468</f>
        <v>57967</v>
      </c>
      <c r="D465" s="16">
        <f t="shared" si="19"/>
        <v>16182</v>
      </c>
      <c r="E465" s="26">
        <f t="shared" si="20"/>
        <v>38.726815843005866</v>
      </c>
    </row>
    <row r="466" spans="1:5" ht="24.75" customHeight="1">
      <c r="A466" s="35" t="s">
        <v>540</v>
      </c>
      <c r="B466" s="16">
        <f aca="true" t="shared" si="21" ref="B466:B470">B467</f>
        <v>14387</v>
      </c>
      <c r="C466" s="16">
        <v>31807</v>
      </c>
      <c r="D466" s="16">
        <f t="shared" si="19"/>
        <v>17420</v>
      </c>
      <c r="E466" s="26">
        <f t="shared" si="20"/>
        <v>121.08153193855564</v>
      </c>
    </row>
    <row r="467" spans="1:5" ht="24.75" customHeight="1">
      <c r="A467" s="35" t="s">
        <v>541</v>
      </c>
      <c r="B467" s="16">
        <v>14387</v>
      </c>
      <c r="C467" s="16">
        <v>31807</v>
      </c>
      <c r="D467" s="16">
        <f t="shared" si="19"/>
        <v>17420</v>
      </c>
      <c r="E467" s="26">
        <f t="shared" si="20"/>
        <v>121.08153193855564</v>
      </c>
    </row>
    <row r="468" spans="1:5" ht="24.75" customHeight="1">
      <c r="A468" s="35" t="s">
        <v>542</v>
      </c>
      <c r="B468" s="16">
        <f t="shared" si="21"/>
        <v>27398</v>
      </c>
      <c r="C468" s="16">
        <v>26160</v>
      </c>
      <c r="D468" s="16">
        <f t="shared" si="19"/>
        <v>-1238</v>
      </c>
      <c r="E468" s="26">
        <f t="shared" si="20"/>
        <v>-4.5185779983940435</v>
      </c>
    </row>
    <row r="469" spans="1:5" ht="24.75" customHeight="1">
      <c r="A469" s="35" t="s">
        <v>543</v>
      </c>
      <c r="B469" s="16">
        <v>27398</v>
      </c>
      <c r="C469" s="16">
        <v>26160</v>
      </c>
      <c r="D469" s="16">
        <f t="shared" si="19"/>
        <v>-1238</v>
      </c>
      <c r="E469" s="26">
        <f t="shared" si="20"/>
        <v>-4.5185779983940435</v>
      </c>
    </row>
    <row r="470" spans="1:5" ht="24.75" customHeight="1">
      <c r="A470" s="104" t="s">
        <v>544</v>
      </c>
      <c r="B470" s="16">
        <f t="shared" si="21"/>
        <v>9283</v>
      </c>
      <c r="C470" s="16">
        <f>C471</f>
        <v>9138</v>
      </c>
      <c r="D470" s="16">
        <f t="shared" si="19"/>
        <v>-145</v>
      </c>
      <c r="E470" s="26">
        <f t="shared" si="20"/>
        <v>-1.5619950447053754</v>
      </c>
    </row>
    <row r="471" spans="1:5" ht="24.75" customHeight="1">
      <c r="A471" s="35" t="s">
        <v>545</v>
      </c>
      <c r="B471" s="16">
        <f>SUM(B472:B473)</f>
        <v>9283</v>
      </c>
      <c r="C471" s="16">
        <v>9138</v>
      </c>
      <c r="D471" s="16">
        <f t="shared" si="19"/>
        <v>-145</v>
      </c>
      <c r="E471" s="26">
        <f t="shared" si="20"/>
        <v>-1.5619950447053754</v>
      </c>
    </row>
    <row r="472" spans="1:5" ht="24.75" customHeight="1">
      <c r="A472" s="35" t="s">
        <v>546</v>
      </c>
      <c r="B472" s="16">
        <v>9283</v>
      </c>
      <c r="C472" s="16">
        <v>9100</v>
      </c>
      <c r="D472" s="16">
        <f t="shared" si="19"/>
        <v>-183</v>
      </c>
      <c r="E472" s="26">
        <f t="shared" si="20"/>
        <v>-1.9713454702143702</v>
      </c>
    </row>
    <row r="473" spans="1:6" ht="24.75" customHeight="1">
      <c r="A473" s="35" t="s">
        <v>547</v>
      </c>
      <c r="B473" s="16"/>
      <c r="C473" s="16">
        <v>38</v>
      </c>
      <c r="D473" s="16">
        <f t="shared" si="19"/>
        <v>38</v>
      </c>
      <c r="E473" s="26">
        <f t="shared" si="20"/>
      </c>
      <c r="F473"/>
    </row>
    <row r="474" spans="1:6" ht="24.75" customHeight="1">
      <c r="A474" s="104" t="s">
        <v>548</v>
      </c>
      <c r="B474" s="16">
        <f>SUM(B475)</f>
        <v>300</v>
      </c>
      <c r="C474" s="16">
        <f>SUM(C475)</f>
        <v>100</v>
      </c>
      <c r="D474" s="16">
        <f t="shared" si="19"/>
        <v>-200</v>
      </c>
      <c r="E474" s="26">
        <f t="shared" si="20"/>
        <v>-66.66666666666666</v>
      </c>
      <c r="F474"/>
    </row>
    <row r="475" spans="1:6" ht="24.75" customHeight="1">
      <c r="A475" s="35" t="s">
        <v>549</v>
      </c>
      <c r="B475" s="16">
        <f>B476</f>
        <v>300</v>
      </c>
      <c r="C475" s="16">
        <v>100</v>
      </c>
      <c r="D475" s="16">
        <f t="shared" si="19"/>
        <v>-200</v>
      </c>
      <c r="E475" s="26">
        <f t="shared" si="20"/>
        <v>-66.66666666666666</v>
      </c>
      <c r="F475"/>
    </row>
    <row r="476" spans="1:6" ht="24.75" customHeight="1">
      <c r="A476" s="35" t="s">
        <v>825</v>
      </c>
      <c r="B476" s="16">
        <v>300</v>
      </c>
      <c r="C476" s="16">
        <v>100</v>
      </c>
      <c r="D476" s="16">
        <f t="shared" si="19"/>
        <v>-200</v>
      </c>
      <c r="E476" s="26">
        <f t="shared" si="20"/>
        <v>-66.66666666666666</v>
      </c>
      <c r="F476"/>
    </row>
    <row r="477" spans="1:6" ht="24.75" customHeight="1">
      <c r="A477" s="104" t="s">
        <v>550</v>
      </c>
      <c r="B477" s="16">
        <f>B481+B478</f>
        <v>26289</v>
      </c>
      <c r="C477" s="16">
        <f>C481+C478</f>
        <v>25149</v>
      </c>
      <c r="D477" s="16">
        <f t="shared" si="19"/>
        <v>-1140</v>
      </c>
      <c r="E477" s="26">
        <f t="shared" si="20"/>
        <v>-4.336414469930389</v>
      </c>
      <c r="F477"/>
    </row>
    <row r="478" spans="1:6" ht="24.75" customHeight="1">
      <c r="A478" s="35" t="s">
        <v>551</v>
      </c>
      <c r="B478" s="16">
        <f>B479+B480</f>
        <v>-8500</v>
      </c>
      <c r="C478" s="16">
        <f>C479+C480</f>
        <v>-8000</v>
      </c>
      <c r="D478" s="16">
        <f t="shared" si="19"/>
        <v>500</v>
      </c>
      <c r="E478" s="26">
        <f t="shared" si="20"/>
        <v>-5.88235294117647</v>
      </c>
      <c r="F478"/>
    </row>
    <row r="479" spans="1:6" ht="24.75" customHeight="1">
      <c r="A479" s="35" t="s">
        <v>552</v>
      </c>
      <c r="B479" s="16">
        <v>-11500</v>
      </c>
      <c r="C479" s="16">
        <v>-11000</v>
      </c>
      <c r="D479" s="16">
        <f t="shared" si="19"/>
        <v>500</v>
      </c>
      <c r="E479" s="26">
        <f t="shared" si="20"/>
        <v>-4.3478260869565215</v>
      </c>
      <c r="F479"/>
    </row>
    <row r="480" spans="1:6" ht="24.75" customHeight="1">
      <c r="A480" s="35" t="s">
        <v>553</v>
      </c>
      <c r="B480" s="16">
        <v>3000</v>
      </c>
      <c r="C480" s="16">
        <v>3000</v>
      </c>
      <c r="D480" s="16">
        <f t="shared" si="19"/>
        <v>0</v>
      </c>
      <c r="E480" s="26">
        <f t="shared" si="20"/>
        <v>0</v>
      </c>
      <c r="F480"/>
    </row>
    <row r="481" spans="1:6" ht="24.75" customHeight="1">
      <c r="A481" s="35" t="s">
        <v>554</v>
      </c>
      <c r="B481" s="16">
        <f>B482</f>
        <v>34789</v>
      </c>
      <c r="C481" s="16">
        <f>C482</f>
        <v>33149</v>
      </c>
      <c r="D481" s="16">
        <f t="shared" si="19"/>
        <v>-1640</v>
      </c>
      <c r="E481" s="26">
        <f t="shared" si="20"/>
        <v>-4.714133777918308</v>
      </c>
      <c r="F481"/>
    </row>
    <row r="482" spans="1:6" ht="24.75" customHeight="1">
      <c r="A482" s="35" t="s">
        <v>555</v>
      </c>
      <c r="B482" s="16">
        <v>34789</v>
      </c>
      <c r="C482" s="16">
        <f>'表十七'!C7+'表十七'!C33-C6-C483-C478</f>
        <v>33149</v>
      </c>
      <c r="D482" s="16">
        <f t="shared" si="19"/>
        <v>-1640</v>
      </c>
      <c r="E482" s="26">
        <f t="shared" si="20"/>
        <v>-4.714133777918308</v>
      </c>
      <c r="F482"/>
    </row>
    <row r="483" spans="1:6" ht="24.75" customHeight="1">
      <c r="A483" s="35" t="s">
        <v>558</v>
      </c>
      <c r="B483" s="16">
        <f>B484</f>
        <v>19546</v>
      </c>
      <c r="C483" s="16">
        <f>C484</f>
        <v>21423</v>
      </c>
      <c r="D483" s="16">
        <f t="shared" si="19"/>
        <v>1877</v>
      </c>
      <c r="E483" s="26">
        <f t="shared" si="20"/>
        <v>9.60298782359562</v>
      </c>
      <c r="F483"/>
    </row>
    <row r="484" spans="1:6" ht="24.75" customHeight="1">
      <c r="A484" s="35" t="s">
        <v>559</v>
      </c>
      <c r="B484" s="16">
        <f>SUM(B485:B485)</f>
        <v>19546</v>
      </c>
      <c r="C484" s="16">
        <f>SUM(C485:C485)</f>
        <v>21423</v>
      </c>
      <c r="D484" s="16">
        <f t="shared" si="19"/>
        <v>1877</v>
      </c>
      <c r="E484" s="26">
        <f t="shared" si="20"/>
        <v>9.60298782359562</v>
      </c>
      <c r="F484"/>
    </row>
    <row r="485" spans="1:6" ht="24.75" customHeight="1">
      <c r="A485" s="35" t="s">
        <v>560</v>
      </c>
      <c r="B485" s="16">
        <v>19546</v>
      </c>
      <c r="C485" s="16">
        <v>21423</v>
      </c>
      <c r="D485" s="16">
        <f t="shared" si="19"/>
        <v>1877</v>
      </c>
      <c r="E485" s="26">
        <f t="shared" si="20"/>
        <v>9.60298782359562</v>
      </c>
      <c r="F485"/>
    </row>
  </sheetData>
  <sheetProtection/>
  <mergeCells count="5">
    <mergeCell ref="A2:E2"/>
    <mergeCell ref="A3:E3"/>
    <mergeCell ref="C4:E4"/>
    <mergeCell ref="A4:A5"/>
    <mergeCell ref="B4:B5"/>
  </mergeCells>
  <printOptions/>
  <pageMargins left="0.59" right="0.59" top="0.7900000000000001" bottom="0.790000000000000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34"/>
  <sheetViews>
    <sheetView showZeros="0" zoomScaleSheetLayoutView="100" workbookViewId="0" topLeftCell="A1">
      <selection activeCell="G4" sqref="G4:G5"/>
    </sheetView>
  </sheetViews>
  <sheetFormatPr defaultColWidth="9.00390625" defaultRowHeight="14.25"/>
  <cols>
    <col min="1" max="1" width="32.625" style="69" customWidth="1"/>
    <col min="2" max="3" width="8.625" style="107" customWidth="1"/>
    <col min="4" max="4" width="8.625" style="93" customWidth="1"/>
    <col min="5" max="6" width="8.625" style="107" customWidth="1"/>
    <col min="7" max="7" width="8.625" style="93" customWidth="1"/>
    <col min="8" max="8" width="9.00390625" style="1" customWidth="1"/>
  </cols>
  <sheetData>
    <row r="1" ht="15.75" customHeight="1">
      <c r="A1" s="20" t="s">
        <v>35</v>
      </c>
    </row>
    <row r="2" spans="1:7" ht="45" customHeight="1">
      <c r="A2" s="110" t="s">
        <v>36</v>
      </c>
      <c r="B2" s="110"/>
      <c r="C2" s="110"/>
      <c r="D2" s="111"/>
      <c r="E2" s="110"/>
      <c r="F2" s="110"/>
      <c r="G2" s="111"/>
    </row>
    <row r="3" spans="1:7" ht="15.75" customHeight="1">
      <c r="A3" s="54" t="s">
        <v>37</v>
      </c>
      <c r="B3" s="113"/>
      <c r="C3" s="113"/>
      <c r="D3" s="115"/>
      <c r="E3" s="113"/>
      <c r="F3" s="113"/>
      <c r="G3" s="115"/>
    </row>
    <row r="4" spans="1:7" ht="24.75" customHeight="1">
      <c r="A4" s="41" t="s">
        <v>38</v>
      </c>
      <c r="B4" s="42" t="s">
        <v>39</v>
      </c>
      <c r="C4" s="156" t="s">
        <v>40</v>
      </c>
      <c r="D4" s="26"/>
      <c r="E4" s="42" t="s">
        <v>41</v>
      </c>
      <c r="F4" s="41" t="s">
        <v>42</v>
      </c>
      <c r="G4" s="41" t="s">
        <v>43</v>
      </c>
    </row>
    <row r="5" spans="1:7" ht="24.75" customHeight="1">
      <c r="A5" s="41"/>
      <c r="B5" s="42"/>
      <c r="C5" s="41" t="s">
        <v>44</v>
      </c>
      <c r="D5" s="26" t="s">
        <v>45</v>
      </c>
      <c r="E5" s="41"/>
      <c r="F5" s="41"/>
      <c r="G5" s="41"/>
    </row>
    <row r="6" spans="1:7" ht="24.75" customHeight="1">
      <c r="A6" s="44" t="s">
        <v>46</v>
      </c>
      <c r="B6" s="16">
        <f>SUM(B7+B29)</f>
        <v>371448</v>
      </c>
      <c r="C6" s="16">
        <f>SUM(C7+C29)</f>
        <v>404689</v>
      </c>
      <c r="D6" s="26">
        <f>IF(B6=0,"",C6/B6*100)</f>
        <v>108.94903189679309</v>
      </c>
      <c r="E6" s="16">
        <f>SUM(E7+E29)</f>
        <v>341450</v>
      </c>
      <c r="F6" s="16">
        <f>C6-E6</f>
        <v>63239</v>
      </c>
      <c r="G6" s="116">
        <f>IF(E6=0,"",F6/E6*100)</f>
        <v>18.520720456875093</v>
      </c>
    </row>
    <row r="7" spans="1:7" ht="24.75" customHeight="1">
      <c r="A7" s="74" t="s">
        <v>47</v>
      </c>
      <c r="B7" s="16">
        <f>B8+B21</f>
        <v>250159</v>
      </c>
      <c r="C7" s="16">
        <f>C8+C21</f>
        <v>260483</v>
      </c>
      <c r="D7" s="26">
        <f aca="true" t="shared" si="0" ref="D7:D33">IF(B7=0,"",C7/B7*100)</f>
        <v>104.12697524374497</v>
      </c>
      <c r="E7" s="16">
        <f>E8+E21</f>
        <v>227493</v>
      </c>
      <c r="F7" s="16">
        <f aca="true" t="shared" si="1" ref="F7:F33">C7-E7</f>
        <v>32990</v>
      </c>
      <c r="G7" s="116">
        <f aca="true" t="shared" si="2" ref="G7:G33">IF(E7=0,"",F7/E7*100)</f>
        <v>14.501545102486672</v>
      </c>
    </row>
    <row r="8" spans="1:7" ht="24.75" customHeight="1">
      <c r="A8" s="74" t="s">
        <v>48</v>
      </c>
      <c r="B8" s="16">
        <f>SUM(B9:B20)</f>
        <v>154344</v>
      </c>
      <c r="C8" s="16">
        <f>SUM(C9:C20)</f>
        <v>173471</v>
      </c>
      <c r="D8" s="26">
        <f t="shared" si="0"/>
        <v>112.39244803814854</v>
      </c>
      <c r="E8" s="16">
        <f>SUM(E9:E20)</f>
        <v>134369</v>
      </c>
      <c r="F8" s="16">
        <f t="shared" si="1"/>
        <v>39102</v>
      </c>
      <c r="G8" s="116">
        <f t="shared" si="2"/>
        <v>29.10046216017087</v>
      </c>
    </row>
    <row r="9" spans="1:7" ht="24.75" customHeight="1">
      <c r="A9" s="74" t="s">
        <v>49</v>
      </c>
      <c r="B9" s="16">
        <v>65550</v>
      </c>
      <c r="C9" s="16">
        <v>69188</v>
      </c>
      <c r="D9" s="26">
        <f t="shared" si="0"/>
        <v>105.54996186117467</v>
      </c>
      <c r="E9" s="16">
        <v>45975</v>
      </c>
      <c r="F9" s="16">
        <f t="shared" si="1"/>
        <v>23213</v>
      </c>
      <c r="G9" s="116">
        <f t="shared" si="2"/>
        <v>50.490483958673195</v>
      </c>
    </row>
    <row r="10" spans="1:7" ht="24.75" customHeight="1">
      <c r="A10" s="74" t="s">
        <v>50</v>
      </c>
      <c r="B10" s="16">
        <v>35576</v>
      </c>
      <c r="C10" s="16">
        <v>48417</v>
      </c>
      <c r="D10" s="26">
        <f t="shared" si="0"/>
        <v>136.09455812907578</v>
      </c>
      <c r="E10" s="16">
        <v>43706</v>
      </c>
      <c r="F10" s="16">
        <f t="shared" si="1"/>
        <v>4711</v>
      </c>
      <c r="G10" s="116">
        <f t="shared" si="2"/>
        <v>10.778840433807716</v>
      </c>
    </row>
    <row r="11" spans="1:7" ht="24.75" customHeight="1">
      <c r="A11" s="74" t="s">
        <v>51</v>
      </c>
      <c r="B11" s="16">
        <v>1530</v>
      </c>
      <c r="C11" s="16">
        <v>1524</v>
      </c>
      <c r="D11" s="26">
        <f t="shared" si="0"/>
        <v>99.6078431372549</v>
      </c>
      <c r="E11" s="16">
        <v>1583</v>
      </c>
      <c r="F11" s="16">
        <f t="shared" si="1"/>
        <v>-59</v>
      </c>
      <c r="G11" s="116">
        <f t="shared" si="2"/>
        <v>-3.7271004421983576</v>
      </c>
    </row>
    <row r="12" spans="1:7" ht="24.75" customHeight="1">
      <c r="A12" s="74" t="s">
        <v>52</v>
      </c>
      <c r="B12" s="16">
        <v>4</v>
      </c>
      <c r="C12" s="16">
        <v>9</v>
      </c>
      <c r="D12" s="26">
        <f t="shared" si="0"/>
        <v>225</v>
      </c>
      <c r="E12" s="16">
        <v>3</v>
      </c>
      <c r="F12" s="16">
        <f t="shared" si="1"/>
        <v>6</v>
      </c>
      <c r="G12" s="116">
        <f t="shared" si="2"/>
        <v>200</v>
      </c>
    </row>
    <row r="13" spans="1:7" ht="24.75" customHeight="1">
      <c r="A13" s="74" t="s">
        <v>53</v>
      </c>
      <c r="B13" s="16">
        <v>14490</v>
      </c>
      <c r="C13" s="16">
        <v>8801</v>
      </c>
      <c r="D13" s="26">
        <f t="shared" si="0"/>
        <v>60.73844030365769</v>
      </c>
      <c r="E13" s="16">
        <v>7760</v>
      </c>
      <c r="F13" s="16">
        <f t="shared" si="1"/>
        <v>1041</v>
      </c>
      <c r="G13" s="116">
        <f t="shared" si="2"/>
        <v>13.414948453608247</v>
      </c>
    </row>
    <row r="14" spans="1:7" ht="24.75" customHeight="1">
      <c r="A14" s="74" t="s">
        <v>54</v>
      </c>
      <c r="B14" s="16">
        <v>14900</v>
      </c>
      <c r="C14" s="16">
        <v>14923</v>
      </c>
      <c r="D14" s="26">
        <f t="shared" si="0"/>
        <v>100.15436241610738</v>
      </c>
      <c r="E14" s="16">
        <v>14402</v>
      </c>
      <c r="F14" s="16">
        <f t="shared" si="1"/>
        <v>521</v>
      </c>
      <c r="G14" s="116">
        <f t="shared" si="2"/>
        <v>3.6175531176225526</v>
      </c>
    </row>
    <row r="15" spans="1:7" ht="24.75" customHeight="1">
      <c r="A15" s="74" t="s">
        <v>55</v>
      </c>
      <c r="B15" s="16">
        <v>12855</v>
      </c>
      <c r="C15" s="16">
        <v>15903</v>
      </c>
      <c r="D15" s="26">
        <f t="shared" si="0"/>
        <v>123.71061843640607</v>
      </c>
      <c r="E15" s="16">
        <v>12317</v>
      </c>
      <c r="F15" s="16">
        <f t="shared" si="1"/>
        <v>3586</v>
      </c>
      <c r="G15" s="116">
        <f t="shared" si="2"/>
        <v>29.114232361776406</v>
      </c>
    </row>
    <row r="16" spans="1:7" ht="24.75" customHeight="1">
      <c r="A16" s="74" t="s">
        <v>56</v>
      </c>
      <c r="B16" s="16">
        <v>6050</v>
      </c>
      <c r="C16" s="16">
        <v>5552</v>
      </c>
      <c r="D16" s="26">
        <f t="shared" si="0"/>
        <v>91.76859504132231</v>
      </c>
      <c r="E16" s="16">
        <v>5668</v>
      </c>
      <c r="F16" s="16">
        <f t="shared" si="1"/>
        <v>-116</v>
      </c>
      <c r="G16" s="116">
        <f t="shared" si="2"/>
        <v>-2.046577275935074</v>
      </c>
    </row>
    <row r="17" spans="1:7" ht="24.75" customHeight="1">
      <c r="A17" s="74" t="s">
        <v>57</v>
      </c>
      <c r="B17" s="16">
        <v>3250</v>
      </c>
      <c r="C17" s="16">
        <v>9078</v>
      </c>
      <c r="D17" s="26">
        <f t="shared" si="0"/>
        <v>279.32307692307694</v>
      </c>
      <c r="E17" s="16">
        <v>2842</v>
      </c>
      <c r="F17" s="16">
        <f t="shared" si="1"/>
        <v>6236</v>
      </c>
      <c r="G17" s="116">
        <f t="shared" si="2"/>
        <v>219.42294159042928</v>
      </c>
    </row>
    <row r="18" spans="1:7" ht="24.75" customHeight="1">
      <c r="A18" s="74" t="s">
        <v>58</v>
      </c>
      <c r="B18" s="16">
        <v>62</v>
      </c>
      <c r="C18" s="16">
        <v>31</v>
      </c>
      <c r="D18" s="26">
        <f t="shared" si="0"/>
        <v>50</v>
      </c>
      <c r="E18" s="16">
        <v>51</v>
      </c>
      <c r="F18" s="16">
        <f t="shared" si="1"/>
        <v>-20</v>
      </c>
      <c r="G18" s="116">
        <f t="shared" si="2"/>
        <v>-39.21568627450981</v>
      </c>
    </row>
    <row r="19" spans="1:8" ht="24.75" customHeight="1">
      <c r="A19" s="74" t="s">
        <v>59</v>
      </c>
      <c r="B19" s="16">
        <v>7</v>
      </c>
      <c r="C19" s="16"/>
      <c r="D19" s="26">
        <f t="shared" si="0"/>
        <v>0</v>
      </c>
      <c r="E19" s="16">
        <v>6</v>
      </c>
      <c r="F19" s="16">
        <f t="shared" si="1"/>
        <v>-6</v>
      </c>
      <c r="G19" s="116">
        <f t="shared" si="2"/>
        <v>-100</v>
      </c>
      <c r="H19"/>
    </row>
    <row r="20" spans="1:8" ht="24.75" customHeight="1">
      <c r="A20" s="87" t="s">
        <v>60</v>
      </c>
      <c r="B20" s="16">
        <v>70</v>
      </c>
      <c r="C20" s="16">
        <v>45</v>
      </c>
      <c r="D20" s="26">
        <f t="shared" si="0"/>
        <v>64.28571428571429</v>
      </c>
      <c r="E20" s="16">
        <v>56</v>
      </c>
      <c r="F20" s="16">
        <f t="shared" si="1"/>
        <v>-11</v>
      </c>
      <c r="G20" s="116">
        <f t="shared" si="2"/>
        <v>-19.642857142857142</v>
      </c>
      <c r="H20"/>
    </row>
    <row r="21" spans="1:7" ht="24.75" customHeight="1">
      <c r="A21" s="74" t="s">
        <v>61</v>
      </c>
      <c r="B21" s="16">
        <f>SUM(B22:B28)</f>
        <v>95815</v>
      </c>
      <c r="C21" s="16">
        <f>SUM(C22:C28)</f>
        <v>87012</v>
      </c>
      <c r="D21" s="26">
        <f t="shared" si="0"/>
        <v>90.8125032614935</v>
      </c>
      <c r="E21" s="16">
        <f>SUM(E22:E28)</f>
        <v>93124</v>
      </c>
      <c r="F21" s="16">
        <f t="shared" si="1"/>
        <v>-6112</v>
      </c>
      <c r="G21" s="116">
        <f t="shared" si="2"/>
        <v>-6.563291954812938</v>
      </c>
    </row>
    <row r="22" spans="1:7" ht="24.75" customHeight="1">
      <c r="A22" s="74" t="s">
        <v>62</v>
      </c>
      <c r="B22" s="16">
        <v>30425</v>
      </c>
      <c r="C22" s="16">
        <v>24144</v>
      </c>
      <c r="D22" s="26">
        <f t="shared" si="0"/>
        <v>79.3557929334429</v>
      </c>
      <c r="E22" s="16">
        <v>24718</v>
      </c>
      <c r="F22" s="16">
        <f t="shared" si="1"/>
        <v>-574</v>
      </c>
      <c r="G22" s="116">
        <f t="shared" si="2"/>
        <v>-2.322194352293875</v>
      </c>
    </row>
    <row r="23" spans="1:7" ht="24.75" customHeight="1">
      <c r="A23" s="74" t="s">
        <v>63</v>
      </c>
      <c r="B23" s="16">
        <v>3300</v>
      </c>
      <c r="C23" s="16">
        <v>2737</v>
      </c>
      <c r="D23" s="26">
        <f t="shared" si="0"/>
        <v>82.93939393939394</v>
      </c>
      <c r="E23" s="16">
        <v>3256</v>
      </c>
      <c r="F23" s="16">
        <f t="shared" si="1"/>
        <v>-519</v>
      </c>
      <c r="G23" s="116">
        <f t="shared" si="2"/>
        <v>-15.939803439803441</v>
      </c>
    </row>
    <row r="24" spans="1:7" ht="24.75" customHeight="1">
      <c r="A24" s="74" t="s">
        <v>64</v>
      </c>
      <c r="B24" s="16">
        <v>3930</v>
      </c>
      <c r="C24" s="16">
        <v>4752</v>
      </c>
      <c r="D24" s="26">
        <f t="shared" si="0"/>
        <v>120.91603053435114</v>
      </c>
      <c r="E24" s="16">
        <v>3526</v>
      </c>
      <c r="F24" s="16">
        <f t="shared" si="1"/>
        <v>1226</v>
      </c>
      <c r="G24" s="116">
        <f t="shared" si="2"/>
        <v>34.77027793533749</v>
      </c>
    </row>
    <row r="25" spans="1:7" ht="24.75" customHeight="1">
      <c r="A25" s="74" t="s">
        <v>65</v>
      </c>
      <c r="B25" s="16">
        <v>7390</v>
      </c>
      <c r="C25" s="16">
        <v>13791</v>
      </c>
      <c r="D25" s="26">
        <f t="shared" si="0"/>
        <v>186.617050067659</v>
      </c>
      <c r="E25" s="16">
        <v>3521</v>
      </c>
      <c r="F25" s="16">
        <f t="shared" si="1"/>
        <v>10270</v>
      </c>
      <c r="G25" s="116">
        <f t="shared" si="2"/>
        <v>291.6785004260154</v>
      </c>
    </row>
    <row r="26" spans="1:7" ht="34.5" customHeight="1">
      <c r="A26" s="89" t="s">
        <v>66</v>
      </c>
      <c r="B26" s="16">
        <v>42000</v>
      </c>
      <c r="C26" s="16">
        <v>38709</v>
      </c>
      <c r="D26" s="26">
        <f t="shared" si="0"/>
        <v>92.16428571428571</v>
      </c>
      <c r="E26" s="16">
        <v>48584</v>
      </c>
      <c r="F26" s="16">
        <f t="shared" si="1"/>
        <v>-9875</v>
      </c>
      <c r="G26" s="116">
        <f t="shared" si="2"/>
        <v>-20.32562160382019</v>
      </c>
    </row>
    <row r="27" spans="1:7" ht="24.75" customHeight="1">
      <c r="A27" s="89" t="s">
        <v>67</v>
      </c>
      <c r="B27" s="16">
        <v>370</v>
      </c>
      <c r="C27" s="16">
        <v>336</v>
      </c>
      <c r="D27" s="26">
        <f t="shared" si="0"/>
        <v>90.81081081081082</v>
      </c>
      <c r="E27" s="16">
        <v>360</v>
      </c>
      <c r="F27" s="16">
        <f t="shared" si="1"/>
        <v>-24</v>
      </c>
      <c r="G27" s="116">
        <f t="shared" si="2"/>
        <v>-6.666666666666667</v>
      </c>
    </row>
    <row r="28" spans="1:7" ht="24.75" customHeight="1">
      <c r="A28" s="74" t="s">
        <v>68</v>
      </c>
      <c r="B28" s="16">
        <v>8400</v>
      </c>
      <c r="C28" s="16">
        <v>2543</v>
      </c>
      <c r="D28" s="26">
        <f t="shared" si="0"/>
        <v>30.273809523809526</v>
      </c>
      <c r="E28" s="16">
        <v>9159</v>
      </c>
      <c r="F28" s="16">
        <f t="shared" si="1"/>
        <v>-6616</v>
      </c>
      <c r="G28" s="116">
        <f t="shared" si="2"/>
        <v>-72.23496014848783</v>
      </c>
    </row>
    <row r="29" spans="1:7" ht="24.75" customHeight="1">
      <c r="A29" s="74" t="s">
        <v>69</v>
      </c>
      <c r="B29" s="16">
        <f>SUM(B30:B33)</f>
        <v>121289</v>
      </c>
      <c r="C29" s="16">
        <f>SUM(C30:C33)</f>
        <v>144206</v>
      </c>
      <c r="D29" s="26">
        <f t="shared" si="0"/>
        <v>118.89454113728368</v>
      </c>
      <c r="E29" s="16">
        <f>SUM(E30:E33)</f>
        <v>113957</v>
      </c>
      <c r="F29" s="16">
        <f t="shared" si="1"/>
        <v>30249</v>
      </c>
      <c r="G29" s="116">
        <f t="shared" si="2"/>
        <v>26.54422282088858</v>
      </c>
    </row>
    <row r="30" spans="1:7" ht="24.75" customHeight="1">
      <c r="A30" s="74" t="s">
        <v>49</v>
      </c>
      <c r="B30" s="16">
        <f>B9</f>
        <v>65550</v>
      </c>
      <c r="C30" s="16">
        <f>C9</f>
        <v>69188</v>
      </c>
      <c r="D30" s="26">
        <f t="shared" si="0"/>
        <v>105.54996186117467</v>
      </c>
      <c r="E30" s="16">
        <v>45976</v>
      </c>
      <c r="F30" s="16">
        <f t="shared" si="1"/>
        <v>23212</v>
      </c>
      <c r="G30" s="116">
        <f t="shared" si="2"/>
        <v>50.48721071863581</v>
      </c>
    </row>
    <row r="31" spans="1:7" ht="24.75" customHeight="1">
      <c r="A31" s="74" t="s">
        <v>50</v>
      </c>
      <c r="B31" s="16">
        <f>B10*1.5</f>
        <v>53364</v>
      </c>
      <c r="C31" s="16">
        <v>72625</v>
      </c>
      <c r="D31" s="26">
        <f t="shared" si="0"/>
        <v>136.0936211678285</v>
      </c>
      <c r="E31" s="16">
        <f>E10*1.5</f>
        <v>65559</v>
      </c>
      <c r="F31" s="16">
        <f t="shared" si="1"/>
        <v>7066</v>
      </c>
      <c r="G31" s="116">
        <f t="shared" si="2"/>
        <v>10.778077762015895</v>
      </c>
    </row>
    <row r="32" spans="1:7" ht="24.75" customHeight="1">
      <c r="A32" s="74" t="s">
        <v>51</v>
      </c>
      <c r="B32" s="16">
        <f>B11*1.5</f>
        <v>2295</v>
      </c>
      <c r="C32" s="16">
        <f>C11*1.5</f>
        <v>2286</v>
      </c>
      <c r="D32" s="26">
        <f t="shared" si="0"/>
        <v>99.6078431372549</v>
      </c>
      <c r="E32" s="16">
        <v>2375</v>
      </c>
      <c r="F32" s="16">
        <f t="shared" si="1"/>
        <v>-89</v>
      </c>
      <c r="G32" s="116">
        <f t="shared" si="2"/>
        <v>-3.7473684210526317</v>
      </c>
    </row>
    <row r="33" spans="1:7" ht="24.75" customHeight="1">
      <c r="A33" s="74" t="s">
        <v>70</v>
      </c>
      <c r="B33" s="16">
        <v>80</v>
      </c>
      <c r="C33" s="16">
        <v>107</v>
      </c>
      <c r="D33" s="26">
        <f t="shared" si="0"/>
        <v>133.75</v>
      </c>
      <c r="E33" s="16">
        <v>47</v>
      </c>
      <c r="F33" s="16">
        <f t="shared" si="1"/>
        <v>60</v>
      </c>
      <c r="G33" s="116">
        <f t="shared" si="2"/>
        <v>127.65957446808511</v>
      </c>
    </row>
    <row r="34" spans="1:7" ht="24.75" customHeight="1">
      <c r="A34" s="212" t="s">
        <v>71</v>
      </c>
      <c r="B34" s="213"/>
      <c r="C34" s="213"/>
      <c r="D34" s="214"/>
      <c r="E34" s="213"/>
      <c r="F34" s="213"/>
      <c r="G34" s="214"/>
    </row>
  </sheetData>
  <sheetProtection/>
  <mergeCells count="9">
    <mergeCell ref="A2:G2"/>
    <mergeCell ref="A3:G3"/>
    <mergeCell ref="C4:D4"/>
    <mergeCell ref="A34:G34"/>
    <mergeCell ref="A4:A5"/>
    <mergeCell ref="B4:B5"/>
    <mergeCell ref="E4:E5"/>
    <mergeCell ref="F4:F5"/>
    <mergeCell ref="G4:G5"/>
  </mergeCells>
  <printOptions/>
  <pageMargins left="0.59" right="0.59" top="0.7900000000000001" bottom="0.7900000000000001" header="0.51" footer="0.5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41"/>
  <sheetViews>
    <sheetView showZeros="0" zoomScaleSheetLayoutView="100" workbookViewId="0" topLeftCell="A3">
      <selection activeCell="D6" sqref="D6:E41"/>
    </sheetView>
  </sheetViews>
  <sheetFormatPr defaultColWidth="9.00390625" defaultRowHeight="14.25"/>
  <cols>
    <col min="1" max="1" width="40.625" style="106" customWidth="1"/>
    <col min="2" max="2" width="10.625" style="107" customWidth="1"/>
    <col min="3" max="3" width="10.625" style="77" customWidth="1"/>
    <col min="4" max="4" width="10.625" style="107" customWidth="1"/>
    <col min="5" max="5" width="10.625" style="93" customWidth="1"/>
    <col min="6" max="7" width="9.00390625" style="7" customWidth="1"/>
  </cols>
  <sheetData>
    <row r="1" ht="15.75" customHeight="1">
      <c r="A1" s="108" t="s">
        <v>826</v>
      </c>
    </row>
    <row r="2" spans="1:5" s="105" customFormat="1" ht="45" customHeight="1">
      <c r="A2" s="109" t="s">
        <v>827</v>
      </c>
      <c r="B2" s="110"/>
      <c r="C2" s="72"/>
      <c r="D2" s="110"/>
      <c r="E2" s="111"/>
    </row>
    <row r="3" spans="1:5" s="2" customFormat="1" ht="15.75" customHeight="1">
      <c r="A3" s="112" t="s">
        <v>37</v>
      </c>
      <c r="B3" s="113"/>
      <c r="C3" s="114"/>
      <c r="D3" s="113"/>
      <c r="E3" s="115"/>
    </row>
    <row r="4" spans="1:5" s="56" customFormat="1" ht="24.75" customHeight="1">
      <c r="A4" s="42" t="s">
        <v>38</v>
      </c>
      <c r="B4" s="42" t="s">
        <v>798</v>
      </c>
      <c r="C4" s="41" t="s">
        <v>799</v>
      </c>
      <c r="D4" s="41"/>
      <c r="E4" s="26"/>
    </row>
    <row r="5" spans="1:5" ht="24.75" customHeight="1">
      <c r="A5" s="42"/>
      <c r="B5" s="42"/>
      <c r="C5" s="41" t="s">
        <v>44</v>
      </c>
      <c r="D5" s="41" t="s">
        <v>42</v>
      </c>
      <c r="E5" s="26" t="s">
        <v>43</v>
      </c>
    </row>
    <row r="6" spans="1:5" ht="24.75" customHeight="1">
      <c r="A6" s="75" t="s">
        <v>46</v>
      </c>
      <c r="B6" s="16">
        <f>SUM(B7,B28)</f>
        <v>271445</v>
      </c>
      <c r="C6" s="16">
        <f>SUM(C7,C28)</f>
        <v>287674</v>
      </c>
      <c r="D6" s="16">
        <f>C6-B6</f>
        <v>16229</v>
      </c>
      <c r="E6" s="116">
        <f>IF(B6=0,"",D6/B6*100)</f>
        <v>5.978743391847336</v>
      </c>
    </row>
    <row r="7" spans="1:5" ht="24.75" customHeight="1">
      <c r="A7" s="117" t="s">
        <v>47</v>
      </c>
      <c r="B7" s="16">
        <f>B8+B20</f>
        <v>181399</v>
      </c>
      <c r="C7" s="16">
        <f>C8+C20</f>
        <v>192194</v>
      </c>
      <c r="D7" s="16">
        <f aca="true" t="shared" si="0" ref="D7:D41">C7-B7</f>
        <v>10795</v>
      </c>
      <c r="E7" s="116">
        <f aca="true" t="shared" si="1" ref="E7:E41">IF(B7=0,"",D7/B7*100)</f>
        <v>5.950969961245652</v>
      </c>
    </row>
    <row r="8" spans="1:5" ht="24.75" customHeight="1">
      <c r="A8" s="117" t="s">
        <v>48</v>
      </c>
      <c r="B8" s="16">
        <f>SUM(B9:B19)</f>
        <v>95672</v>
      </c>
      <c r="C8" s="16">
        <f>SUM(C9:C19)</f>
        <v>114782</v>
      </c>
      <c r="D8" s="16">
        <f t="shared" si="0"/>
        <v>19110</v>
      </c>
      <c r="E8" s="116">
        <f t="shared" si="1"/>
        <v>19.97449619533406</v>
      </c>
    </row>
    <row r="9" spans="1:5" ht="24.75" customHeight="1">
      <c r="A9" s="117" t="s">
        <v>49</v>
      </c>
      <c r="B9" s="16">
        <v>43830</v>
      </c>
      <c r="C9" s="16">
        <v>55815</v>
      </c>
      <c r="D9" s="16">
        <f t="shared" si="0"/>
        <v>11985</v>
      </c>
      <c r="E9" s="116">
        <f t="shared" si="1"/>
        <v>27.34428473648186</v>
      </c>
    </row>
    <row r="10" spans="1:5" ht="24.75" customHeight="1">
      <c r="A10" s="117" t="s">
        <v>50</v>
      </c>
      <c r="B10" s="16">
        <v>29215</v>
      </c>
      <c r="C10" s="16">
        <v>24820</v>
      </c>
      <c r="D10" s="16">
        <f t="shared" si="0"/>
        <v>-4395</v>
      </c>
      <c r="E10" s="116">
        <f t="shared" si="1"/>
        <v>-15.04364196474414</v>
      </c>
    </row>
    <row r="11" spans="1:5" ht="24.75" customHeight="1">
      <c r="A11" s="117" t="s">
        <v>51</v>
      </c>
      <c r="B11" s="16">
        <v>1524</v>
      </c>
      <c r="C11" s="16">
        <v>1550</v>
      </c>
      <c r="D11" s="16">
        <f t="shared" si="0"/>
        <v>26</v>
      </c>
      <c r="E11" s="116">
        <f t="shared" si="1"/>
        <v>1.7060367454068242</v>
      </c>
    </row>
    <row r="12" spans="1:5" ht="24.75" customHeight="1">
      <c r="A12" s="117" t="s">
        <v>52</v>
      </c>
      <c r="B12" s="16">
        <v>6</v>
      </c>
      <c r="C12" s="16">
        <v>7</v>
      </c>
      <c r="D12" s="16">
        <f t="shared" si="0"/>
        <v>1</v>
      </c>
      <c r="E12" s="116">
        <f t="shared" si="1"/>
        <v>16.666666666666664</v>
      </c>
    </row>
    <row r="13" spans="1:5" ht="24.75" customHeight="1">
      <c r="A13" s="117" t="s">
        <v>53</v>
      </c>
      <c r="B13" s="16">
        <v>5336</v>
      </c>
      <c r="C13" s="16">
        <v>7830</v>
      </c>
      <c r="D13" s="16">
        <f t="shared" si="0"/>
        <v>2494</v>
      </c>
      <c r="E13" s="116">
        <f t="shared" si="1"/>
        <v>46.73913043478261</v>
      </c>
    </row>
    <row r="14" spans="1:5" ht="24.75" customHeight="1">
      <c r="A14" s="117" t="s">
        <v>54</v>
      </c>
      <c r="B14" s="16">
        <v>4585</v>
      </c>
      <c r="C14" s="16">
        <v>6640</v>
      </c>
      <c r="D14" s="16">
        <f t="shared" si="0"/>
        <v>2055</v>
      </c>
      <c r="E14" s="116">
        <f t="shared" si="1"/>
        <v>44.82006543075245</v>
      </c>
    </row>
    <row r="15" spans="1:5" ht="24.75" customHeight="1">
      <c r="A15" s="117" t="s">
        <v>55</v>
      </c>
      <c r="B15" s="16">
        <v>8358</v>
      </c>
      <c r="C15" s="16">
        <v>12280</v>
      </c>
      <c r="D15" s="16">
        <f t="shared" si="0"/>
        <v>3922</v>
      </c>
      <c r="E15" s="116">
        <f t="shared" si="1"/>
        <v>46.92510169897105</v>
      </c>
    </row>
    <row r="16" spans="1:5" ht="24.75" customHeight="1">
      <c r="A16" s="117" t="s">
        <v>56</v>
      </c>
      <c r="B16" s="16">
        <v>1920</v>
      </c>
      <c r="C16" s="16">
        <v>2950</v>
      </c>
      <c r="D16" s="16">
        <f t="shared" si="0"/>
        <v>1030</v>
      </c>
      <c r="E16" s="116">
        <f t="shared" si="1"/>
        <v>53.645833333333336</v>
      </c>
    </row>
    <row r="17" spans="1:5" ht="24.75" customHeight="1">
      <c r="A17" s="117" t="s">
        <v>57</v>
      </c>
      <c r="B17" s="16">
        <v>861</v>
      </c>
      <c r="C17" s="16">
        <v>2850</v>
      </c>
      <c r="D17" s="16">
        <f t="shared" si="0"/>
        <v>1989</v>
      </c>
      <c r="E17" s="116">
        <f t="shared" si="1"/>
        <v>231.01045296167246</v>
      </c>
    </row>
    <row r="18" spans="1:5" ht="24.75" customHeight="1">
      <c r="A18" s="117" t="s">
        <v>58</v>
      </c>
      <c r="B18" s="16">
        <v>31</v>
      </c>
      <c r="C18" s="16">
        <v>32</v>
      </c>
      <c r="D18" s="16">
        <f t="shared" si="0"/>
        <v>1</v>
      </c>
      <c r="E18" s="116">
        <f t="shared" si="1"/>
        <v>3.225806451612903</v>
      </c>
    </row>
    <row r="19" spans="1:5" ht="24.75" customHeight="1">
      <c r="A19" s="117" t="s">
        <v>60</v>
      </c>
      <c r="B19" s="16">
        <v>6</v>
      </c>
      <c r="C19" s="16">
        <v>8</v>
      </c>
      <c r="D19" s="16">
        <f t="shared" si="0"/>
        <v>2</v>
      </c>
      <c r="E19" s="116">
        <f t="shared" si="1"/>
        <v>33.33333333333333</v>
      </c>
    </row>
    <row r="20" spans="1:5" ht="24.75" customHeight="1">
      <c r="A20" s="117" t="s">
        <v>61</v>
      </c>
      <c r="B20" s="16">
        <f>SUM(B21:B27)</f>
        <v>85727</v>
      </c>
      <c r="C20" s="16">
        <f>SUM(C21:C27)</f>
        <v>77412</v>
      </c>
      <c r="D20" s="16">
        <f t="shared" si="0"/>
        <v>-8315</v>
      </c>
      <c r="E20" s="116">
        <f t="shared" si="1"/>
        <v>-9.699394589802512</v>
      </c>
    </row>
    <row r="21" spans="1:5" ht="24.75" customHeight="1">
      <c r="A21" s="117" t="s">
        <v>62</v>
      </c>
      <c r="B21" s="16">
        <v>23207</v>
      </c>
      <c r="C21" s="16">
        <v>23120</v>
      </c>
      <c r="D21" s="16">
        <f t="shared" si="0"/>
        <v>-87</v>
      </c>
      <c r="E21" s="116">
        <f t="shared" si="1"/>
        <v>-0.37488688757702415</v>
      </c>
    </row>
    <row r="22" spans="1:5" ht="24.75" customHeight="1">
      <c r="A22" s="117" t="s">
        <v>63</v>
      </c>
      <c r="B22" s="16">
        <v>2706</v>
      </c>
      <c r="C22" s="16">
        <v>2650</v>
      </c>
      <c r="D22" s="16">
        <f t="shared" si="0"/>
        <v>-56</v>
      </c>
      <c r="E22" s="116">
        <f t="shared" si="1"/>
        <v>-2.0694752402069474</v>
      </c>
    </row>
    <row r="23" spans="1:5" ht="24.75" customHeight="1">
      <c r="A23" s="117" t="s">
        <v>64</v>
      </c>
      <c r="B23" s="16">
        <v>4752</v>
      </c>
      <c r="C23" s="16">
        <v>5200</v>
      </c>
      <c r="D23" s="16">
        <f t="shared" si="0"/>
        <v>448</v>
      </c>
      <c r="E23" s="116">
        <f t="shared" si="1"/>
        <v>9.427609427609427</v>
      </c>
    </row>
    <row r="24" spans="1:5" ht="24.75" customHeight="1">
      <c r="A24" s="117" t="s">
        <v>65</v>
      </c>
      <c r="B24" s="16">
        <v>13782</v>
      </c>
      <c r="C24" s="16">
        <v>11600</v>
      </c>
      <c r="D24" s="16">
        <f t="shared" si="0"/>
        <v>-2182</v>
      </c>
      <c r="E24" s="116">
        <f t="shared" si="1"/>
        <v>-15.83224495719054</v>
      </c>
    </row>
    <row r="25" spans="1:5" ht="24.75" customHeight="1">
      <c r="A25" s="118" t="s">
        <v>66</v>
      </c>
      <c r="B25" s="16">
        <v>38535</v>
      </c>
      <c r="C25" s="16">
        <v>31812</v>
      </c>
      <c r="D25" s="16">
        <f t="shared" si="0"/>
        <v>-6723</v>
      </c>
      <c r="E25" s="116">
        <f t="shared" si="1"/>
        <v>-17.446477228493578</v>
      </c>
    </row>
    <row r="26" spans="1:5" ht="24.75" customHeight="1">
      <c r="A26" s="89" t="s">
        <v>67</v>
      </c>
      <c r="B26" s="16">
        <v>336</v>
      </c>
      <c r="C26" s="16">
        <v>380</v>
      </c>
      <c r="D26" s="16">
        <f t="shared" si="0"/>
        <v>44</v>
      </c>
      <c r="E26" s="116">
        <f t="shared" si="1"/>
        <v>13.095238095238097</v>
      </c>
    </row>
    <row r="27" spans="1:5" s="7" customFormat="1" ht="24.75" customHeight="1">
      <c r="A27" s="89" t="s">
        <v>68</v>
      </c>
      <c r="B27" s="16">
        <v>2409</v>
      </c>
      <c r="C27" s="16">
        <v>2650</v>
      </c>
      <c r="D27" s="16">
        <f t="shared" si="0"/>
        <v>241</v>
      </c>
      <c r="E27" s="116">
        <f t="shared" si="1"/>
        <v>10.004151100041511</v>
      </c>
    </row>
    <row r="28" spans="1:5" s="7" customFormat="1" ht="24.75" customHeight="1">
      <c r="A28" s="117" t="s">
        <v>69</v>
      </c>
      <c r="B28" s="16">
        <f>SUM(B29:B32)</f>
        <v>90046</v>
      </c>
      <c r="C28" s="16">
        <f>SUM(C29:C32)</f>
        <v>95480</v>
      </c>
      <c r="D28" s="16">
        <f t="shared" si="0"/>
        <v>5434</v>
      </c>
      <c r="E28" s="116">
        <f t="shared" si="1"/>
        <v>6.034693378939653</v>
      </c>
    </row>
    <row r="29" spans="1:5" s="7" customFormat="1" ht="24.75" customHeight="1">
      <c r="A29" s="117" t="s">
        <v>49</v>
      </c>
      <c r="B29" s="16">
        <f>B9</f>
        <v>43830</v>
      </c>
      <c r="C29" s="16">
        <f>C9</f>
        <v>55815</v>
      </c>
      <c r="D29" s="16">
        <f t="shared" si="0"/>
        <v>11985</v>
      </c>
      <c r="E29" s="116">
        <f t="shared" si="1"/>
        <v>27.34428473648186</v>
      </c>
    </row>
    <row r="30" spans="1:5" s="7" customFormat="1" ht="24.75" customHeight="1">
      <c r="A30" s="117" t="s">
        <v>50</v>
      </c>
      <c r="B30" s="16">
        <v>43823</v>
      </c>
      <c r="C30" s="16">
        <f>C10*1.5</f>
        <v>37230</v>
      </c>
      <c r="D30" s="16">
        <f t="shared" si="0"/>
        <v>-6593</v>
      </c>
      <c r="E30" s="116">
        <f t="shared" si="1"/>
        <v>-15.044611277183215</v>
      </c>
    </row>
    <row r="31" spans="1:5" s="7" customFormat="1" ht="24.75" customHeight="1">
      <c r="A31" s="117" t="s">
        <v>51</v>
      </c>
      <c r="B31" s="16">
        <f>B11*1.5</f>
        <v>2286</v>
      </c>
      <c r="C31" s="16">
        <f>C11*1.5</f>
        <v>2325</v>
      </c>
      <c r="D31" s="16">
        <f t="shared" si="0"/>
        <v>39</v>
      </c>
      <c r="E31" s="116">
        <f t="shared" si="1"/>
        <v>1.7060367454068242</v>
      </c>
    </row>
    <row r="32" spans="1:5" s="7" customFormat="1" ht="24.75" customHeight="1">
      <c r="A32" s="117" t="s">
        <v>70</v>
      </c>
      <c r="B32" s="16">
        <v>107</v>
      </c>
      <c r="C32" s="16">
        <v>110</v>
      </c>
      <c r="D32" s="16">
        <f t="shared" si="0"/>
        <v>3</v>
      </c>
      <c r="E32" s="116">
        <f t="shared" si="1"/>
        <v>2.803738317757009</v>
      </c>
    </row>
    <row r="33" spans="1:5" s="7" customFormat="1" ht="24.75" customHeight="1">
      <c r="A33" s="117" t="s">
        <v>800</v>
      </c>
      <c r="B33" s="16">
        <f>SUM(B34:B41)</f>
        <v>268220</v>
      </c>
      <c r="C33" s="16">
        <f>SUM(C34:C41)</f>
        <v>156644</v>
      </c>
      <c r="D33" s="16">
        <f t="shared" si="0"/>
        <v>-111576</v>
      </c>
      <c r="E33" s="116">
        <f t="shared" si="1"/>
        <v>-41.59868764447096</v>
      </c>
    </row>
    <row r="34" spans="1:5" s="7" customFormat="1" ht="24.75" customHeight="1">
      <c r="A34" s="117" t="s">
        <v>801</v>
      </c>
      <c r="B34" s="16">
        <v>14150</v>
      </c>
      <c r="C34" s="16">
        <v>14150</v>
      </c>
      <c r="D34" s="16">
        <f t="shared" si="0"/>
        <v>0</v>
      </c>
      <c r="E34" s="116">
        <f t="shared" si="1"/>
        <v>0</v>
      </c>
    </row>
    <row r="35" spans="1:5" s="7" customFormat="1" ht="24.75" customHeight="1">
      <c r="A35" s="117" t="s">
        <v>802</v>
      </c>
      <c r="B35" s="16">
        <v>58817</v>
      </c>
      <c r="C35" s="16">
        <v>40000</v>
      </c>
      <c r="D35" s="16">
        <f t="shared" si="0"/>
        <v>-18817</v>
      </c>
      <c r="E35" s="116">
        <f t="shared" si="1"/>
        <v>-31.99245116207899</v>
      </c>
    </row>
    <row r="36" spans="1:5" s="7" customFormat="1" ht="24.75" customHeight="1">
      <c r="A36" s="117" t="s">
        <v>803</v>
      </c>
      <c r="B36" s="16">
        <v>25000</v>
      </c>
      <c r="C36" s="16">
        <v>0</v>
      </c>
      <c r="D36" s="16">
        <f t="shared" si="0"/>
        <v>-25000</v>
      </c>
      <c r="E36" s="116">
        <f t="shared" si="1"/>
        <v>-100</v>
      </c>
    </row>
    <row r="37" spans="1:6" ht="24.75" customHeight="1">
      <c r="A37" s="117" t="s">
        <v>828</v>
      </c>
      <c r="B37" s="16">
        <v>24500</v>
      </c>
      <c r="C37" s="16">
        <v>50000</v>
      </c>
      <c r="D37" s="16">
        <f t="shared" si="0"/>
        <v>25500</v>
      </c>
      <c r="E37" s="116">
        <f t="shared" si="1"/>
        <v>104.08163265306123</v>
      </c>
      <c r="F37" s="7"/>
    </row>
    <row r="38" spans="1:6" ht="24.75" customHeight="1">
      <c r="A38" s="117" t="s">
        <v>804</v>
      </c>
      <c r="B38" s="16">
        <v>108424</v>
      </c>
      <c r="C38" s="16">
        <f>'表四'!C562</f>
        <v>27251</v>
      </c>
      <c r="D38" s="16">
        <f t="shared" si="0"/>
        <v>-81173</v>
      </c>
      <c r="E38" s="116">
        <f t="shared" si="1"/>
        <v>-74.86626577141593</v>
      </c>
      <c r="F38" s="7"/>
    </row>
    <row r="39" spans="1:6" ht="24.75" customHeight="1">
      <c r="A39" s="117" t="s">
        <v>805</v>
      </c>
      <c r="B39" s="16">
        <v>285</v>
      </c>
      <c r="C39" s="16">
        <f>'表二十五'!D19</f>
        <v>243</v>
      </c>
      <c r="D39" s="16">
        <f t="shared" si="0"/>
        <v>-42</v>
      </c>
      <c r="E39" s="116">
        <f t="shared" si="1"/>
        <v>-14.736842105263156</v>
      </c>
      <c r="F39" s="7"/>
    </row>
    <row r="40" spans="1:6" ht="24.75" customHeight="1">
      <c r="A40" s="117" t="s">
        <v>806</v>
      </c>
      <c r="B40" s="16">
        <v>13213</v>
      </c>
      <c r="C40" s="16"/>
      <c r="D40" s="16">
        <f t="shared" si="0"/>
        <v>-13213</v>
      </c>
      <c r="E40" s="116">
        <f t="shared" si="1"/>
        <v>-100</v>
      </c>
      <c r="F40" s="7"/>
    </row>
    <row r="41" spans="1:6" ht="24.75" customHeight="1">
      <c r="A41" s="117" t="s">
        <v>807</v>
      </c>
      <c r="B41" s="16">
        <v>23831</v>
      </c>
      <c r="C41" s="16">
        <v>25000</v>
      </c>
      <c r="D41" s="16">
        <f t="shared" si="0"/>
        <v>1169</v>
      </c>
      <c r="E41" s="116">
        <f t="shared" si="1"/>
        <v>4.905375351433007</v>
      </c>
      <c r="F41" s="7"/>
    </row>
    <row r="42" ht="24.75" customHeight="1"/>
    <row r="43" ht="24.75" customHeight="1"/>
    <row r="44" ht="24.75" customHeight="1"/>
    <row r="45" ht="24.75" customHeight="1"/>
    <row r="46" ht="24.75" customHeight="1"/>
    <row r="47" ht="24.75" customHeight="1"/>
    <row r="48" ht="24.75" customHeight="1"/>
  </sheetData>
  <sheetProtection/>
  <mergeCells count="5">
    <mergeCell ref="A2:E2"/>
    <mergeCell ref="A3:E3"/>
    <mergeCell ref="C4:E4"/>
    <mergeCell ref="A4:A5"/>
    <mergeCell ref="B4:B5"/>
  </mergeCells>
  <printOptions/>
  <pageMargins left="0.59" right="0.59" top="0.7900000000000001" bottom="0.7900000000000001" header="0.51" footer="0.51"/>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F463"/>
  <sheetViews>
    <sheetView showZeros="0" zoomScaleSheetLayoutView="100" workbookViewId="0" topLeftCell="A101">
      <selection activeCell="A118" sqref="A118"/>
    </sheetView>
  </sheetViews>
  <sheetFormatPr defaultColWidth="9.00390625" defaultRowHeight="31.5" customHeight="1"/>
  <cols>
    <col min="1" max="1" width="40.625" style="90" customWidth="1"/>
    <col min="2" max="2" width="10.625" style="4" customWidth="1"/>
    <col min="3" max="3" width="10.625" style="91" customWidth="1"/>
    <col min="4" max="4" width="10.625" style="92" customWidth="1"/>
    <col min="5" max="5" width="10.625" style="93" customWidth="1"/>
    <col min="6" max="6" width="9.00390625" style="1" customWidth="1"/>
  </cols>
  <sheetData>
    <row r="1" spans="1:6" ht="15.75" customHeight="1">
      <c r="A1" s="94" t="s">
        <v>829</v>
      </c>
      <c r="B1" s="6"/>
      <c r="C1" s="95"/>
      <c r="D1" s="96"/>
      <c r="E1" s="97"/>
      <c r="F1" s="7"/>
    </row>
    <row r="2" spans="1:6" s="1" customFormat="1" ht="45" customHeight="1">
      <c r="A2" s="98" t="s">
        <v>830</v>
      </c>
      <c r="B2" s="8"/>
      <c r="C2" s="8"/>
      <c r="D2" s="8"/>
      <c r="E2" s="8"/>
      <c r="F2" s="9"/>
    </row>
    <row r="3" spans="1:5" s="2" customFormat="1" ht="15.75" customHeight="1">
      <c r="A3" s="99" t="s">
        <v>37</v>
      </c>
      <c r="B3" s="11"/>
      <c r="C3" s="100"/>
      <c r="D3" s="101"/>
      <c r="E3" s="102"/>
    </row>
    <row r="4" spans="1:5" s="1" customFormat="1" ht="24.75" customHeight="1">
      <c r="A4" s="23" t="s">
        <v>74</v>
      </c>
      <c r="B4" s="23" t="s">
        <v>810</v>
      </c>
      <c r="C4" s="24" t="s">
        <v>811</v>
      </c>
      <c r="D4" s="25"/>
      <c r="E4" s="26"/>
    </row>
    <row r="5" spans="1:5" s="1" customFormat="1" ht="24.75" customHeight="1">
      <c r="A5" s="23"/>
      <c r="B5" s="23"/>
      <c r="C5" s="24" t="s">
        <v>638</v>
      </c>
      <c r="D5" s="25" t="s">
        <v>42</v>
      </c>
      <c r="E5" s="26" t="s">
        <v>43</v>
      </c>
    </row>
    <row r="6" spans="1:5" s="1" customFormat="1" ht="24.75" customHeight="1">
      <c r="A6" s="103" t="s">
        <v>77</v>
      </c>
      <c r="B6" s="16">
        <f>SUM(B7,B123,B132,B153,B174,B188,B215,B279,B315,B323,B341,B366,B374,B381,B388,B401,B410,B439,B440,B445,B449,B420)</f>
        <v>314372</v>
      </c>
      <c r="C6" s="16">
        <f>SUM(C7,C123,C132,C153,C174,C188,C215,C279,C315,C323,C341,C366,C374,C381,C388,C401,C410,C439,C440,C445,C449,C420)</f>
        <v>333671</v>
      </c>
      <c r="D6" s="16">
        <f>C6-B6</f>
        <v>19299</v>
      </c>
      <c r="E6" s="26">
        <f>IF(B6=0,"",D6/B6*100)</f>
        <v>6.138905500489866</v>
      </c>
    </row>
    <row r="7" spans="1:5" s="1" customFormat="1" ht="24.75" customHeight="1">
      <c r="A7" s="104" t="s">
        <v>78</v>
      </c>
      <c r="B7" s="16">
        <f>SUM(B8,B15,B21,B27,B35,B42,B49,B51,B56,B58,B63,B110,B67,B72,B76,B80,B85,B90,B95,B100,B107,B118)</f>
        <v>31834</v>
      </c>
      <c r="C7" s="16">
        <f>SUM(C8,C15,C21,C27,C35,C42,C49,C51,C56,C58,C63,C110,C67,C72,C76,C80,C85,C90,C95,C100,C107,C118)</f>
        <v>28673</v>
      </c>
      <c r="D7" s="16">
        <f aca="true" t="shared" si="0" ref="D7:D70">C7-B7</f>
        <v>-3161</v>
      </c>
      <c r="E7" s="26">
        <f aca="true" t="shared" si="1" ref="E7:E70">IF(B7=0,"",D7/B7*100)</f>
        <v>-9.929634981466357</v>
      </c>
    </row>
    <row r="8" spans="1:5" s="1" customFormat="1" ht="24.75" customHeight="1">
      <c r="A8" s="104" t="s">
        <v>79</v>
      </c>
      <c r="B8" s="16">
        <f>SUM(B9:B14)</f>
        <v>815</v>
      </c>
      <c r="C8" s="16">
        <f>SUM(C9:C14)</f>
        <v>692</v>
      </c>
      <c r="D8" s="16">
        <f t="shared" si="0"/>
        <v>-123</v>
      </c>
      <c r="E8" s="26">
        <f t="shared" si="1"/>
        <v>-15.092024539877299</v>
      </c>
    </row>
    <row r="9" spans="1:5" s="1" customFormat="1" ht="24.75" customHeight="1">
      <c r="A9" s="35" t="s">
        <v>81</v>
      </c>
      <c r="B9" s="16">
        <v>429</v>
      </c>
      <c r="C9" s="16">
        <v>367</v>
      </c>
      <c r="D9" s="16">
        <f t="shared" si="0"/>
        <v>-62</v>
      </c>
      <c r="E9" s="26">
        <f t="shared" si="1"/>
        <v>-14.452214452214452</v>
      </c>
    </row>
    <row r="10" spans="1:5" s="1" customFormat="1" ht="24.75" customHeight="1">
      <c r="A10" s="35" t="s">
        <v>82</v>
      </c>
      <c r="B10" s="16">
        <v>115</v>
      </c>
      <c r="C10" s="16">
        <v>56</v>
      </c>
      <c r="D10" s="16">
        <f t="shared" si="0"/>
        <v>-59</v>
      </c>
      <c r="E10" s="26">
        <f t="shared" si="1"/>
        <v>-51.30434782608696</v>
      </c>
    </row>
    <row r="11" spans="1:5" s="1" customFormat="1" ht="24.75" customHeight="1">
      <c r="A11" s="35" t="s">
        <v>83</v>
      </c>
      <c r="B11" s="16">
        <v>69</v>
      </c>
      <c r="C11" s="16">
        <v>69</v>
      </c>
      <c r="D11" s="16">
        <f t="shared" si="0"/>
        <v>0</v>
      </c>
      <c r="E11" s="26">
        <f t="shared" si="1"/>
        <v>0</v>
      </c>
    </row>
    <row r="12" spans="1:5" ht="24.75" customHeight="1">
      <c r="A12" s="35" t="s">
        <v>85</v>
      </c>
      <c r="B12" s="16">
        <v>130</v>
      </c>
      <c r="C12" s="16">
        <v>130</v>
      </c>
      <c r="D12" s="16">
        <f t="shared" si="0"/>
        <v>0</v>
      </c>
      <c r="E12" s="26">
        <f t="shared" si="1"/>
        <v>0</v>
      </c>
    </row>
    <row r="13" spans="1:5" ht="24.75" customHeight="1">
      <c r="A13" s="35" t="s">
        <v>86</v>
      </c>
      <c r="B13" s="16">
        <v>70</v>
      </c>
      <c r="C13" s="16">
        <v>68</v>
      </c>
      <c r="D13" s="16">
        <f t="shared" si="0"/>
        <v>-2</v>
      </c>
      <c r="E13" s="26">
        <f t="shared" si="1"/>
        <v>-2.857142857142857</v>
      </c>
    </row>
    <row r="14" spans="1:5" ht="24.75" customHeight="1">
      <c r="A14" s="35" t="s">
        <v>87</v>
      </c>
      <c r="B14" s="16">
        <v>2</v>
      </c>
      <c r="C14" s="16">
        <v>2</v>
      </c>
      <c r="D14" s="16">
        <f t="shared" si="0"/>
        <v>0</v>
      </c>
      <c r="E14" s="26">
        <f t="shared" si="1"/>
        <v>0</v>
      </c>
    </row>
    <row r="15" spans="1:5" ht="24.75" customHeight="1">
      <c r="A15" s="104" t="s">
        <v>88</v>
      </c>
      <c r="B15" s="16">
        <f>SUM(B16:B20)</f>
        <v>620</v>
      </c>
      <c r="C15" s="16">
        <f>SUM(C16:C20)</f>
        <v>526</v>
      </c>
      <c r="D15" s="16">
        <f t="shared" si="0"/>
        <v>-94</v>
      </c>
      <c r="E15" s="26">
        <f t="shared" si="1"/>
        <v>-15.161290322580644</v>
      </c>
    </row>
    <row r="16" spans="1:5" ht="24.75" customHeight="1">
      <c r="A16" s="35" t="s">
        <v>81</v>
      </c>
      <c r="B16" s="16">
        <v>364</v>
      </c>
      <c r="C16" s="16">
        <v>306</v>
      </c>
      <c r="D16" s="16">
        <f t="shared" si="0"/>
        <v>-58</v>
      </c>
      <c r="E16" s="26">
        <f t="shared" si="1"/>
        <v>-15.934065934065933</v>
      </c>
    </row>
    <row r="17" spans="1:5" ht="24.75" customHeight="1">
      <c r="A17" s="35" t="s">
        <v>82</v>
      </c>
      <c r="B17" s="16">
        <v>80</v>
      </c>
      <c r="C17" s="16">
        <v>80</v>
      </c>
      <c r="D17" s="16">
        <f t="shared" si="0"/>
        <v>0</v>
      </c>
      <c r="E17" s="26">
        <f t="shared" si="1"/>
        <v>0</v>
      </c>
    </row>
    <row r="18" spans="1:5" ht="24.75" customHeight="1">
      <c r="A18" s="35" t="s">
        <v>89</v>
      </c>
      <c r="B18" s="16">
        <v>68</v>
      </c>
      <c r="C18" s="16">
        <v>50</v>
      </c>
      <c r="D18" s="16">
        <f t="shared" si="0"/>
        <v>-18</v>
      </c>
      <c r="E18" s="26">
        <f t="shared" si="1"/>
        <v>-26.47058823529412</v>
      </c>
    </row>
    <row r="19" spans="1:5" ht="24.75" customHeight="1">
      <c r="A19" s="35" t="s">
        <v>90</v>
      </c>
      <c r="B19" s="16">
        <v>25</v>
      </c>
      <c r="C19" s="16">
        <v>25</v>
      </c>
      <c r="D19" s="16">
        <f t="shared" si="0"/>
        <v>0</v>
      </c>
      <c r="E19" s="26">
        <f t="shared" si="1"/>
        <v>0</v>
      </c>
    </row>
    <row r="20" spans="1:5" ht="24.75" customHeight="1">
      <c r="A20" s="35" t="s">
        <v>86</v>
      </c>
      <c r="B20" s="16">
        <v>83</v>
      </c>
      <c r="C20" s="16">
        <v>65</v>
      </c>
      <c r="D20" s="16">
        <f t="shared" si="0"/>
        <v>-18</v>
      </c>
      <c r="E20" s="26">
        <f t="shared" si="1"/>
        <v>-21.686746987951807</v>
      </c>
    </row>
    <row r="21" spans="1:5" ht="24.75" customHeight="1">
      <c r="A21" s="104" t="s">
        <v>92</v>
      </c>
      <c r="B21" s="16">
        <f>SUM(B22:B26)</f>
        <v>8555</v>
      </c>
      <c r="C21" s="16">
        <f>SUM(C22:C26)</f>
        <v>7934</v>
      </c>
      <c r="D21" s="16">
        <f t="shared" si="0"/>
        <v>-621</v>
      </c>
      <c r="E21" s="26">
        <f t="shared" si="1"/>
        <v>-7.258912916423145</v>
      </c>
    </row>
    <row r="22" spans="1:5" ht="24.75" customHeight="1">
      <c r="A22" s="35" t="s">
        <v>81</v>
      </c>
      <c r="B22" s="16">
        <v>2567</v>
      </c>
      <c r="C22" s="16">
        <v>1757</v>
      </c>
      <c r="D22" s="16">
        <f t="shared" si="0"/>
        <v>-810</v>
      </c>
      <c r="E22" s="26">
        <f t="shared" si="1"/>
        <v>-31.55434359174133</v>
      </c>
    </row>
    <row r="23" spans="1:5" ht="24.75" customHeight="1">
      <c r="A23" s="35" t="s">
        <v>82</v>
      </c>
      <c r="B23" s="16">
        <v>466</v>
      </c>
      <c r="C23" s="16">
        <v>568</v>
      </c>
      <c r="D23" s="16">
        <f t="shared" si="0"/>
        <v>102</v>
      </c>
      <c r="E23" s="26">
        <f t="shared" si="1"/>
        <v>21.888412017167383</v>
      </c>
    </row>
    <row r="24" spans="1:5" ht="24.75" customHeight="1">
      <c r="A24" s="35" t="s">
        <v>93</v>
      </c>
      <c r="B24" s="16">
        <v>2134</v>
      </c>
      <c r="C24" s="16">
        <v>2459</v>
      </c>
      <c r="D24" s="16">
        <f t="shared" si="0"/>
        <v>325</v>
      </c>
      <c r="E24" s="26">
        <f t="shared" si="1"/>
        <v>15.229615745079665</v>
      </c>
    </row>
    <row r="25" spans="1:5" ht="24.75" customHeight="1">
      <c r="A25" s="35" t="s">
        <v>86</v>
      </c>
      <c r="B25" s="16">
        <v>1852</v>
      </c>
      <c r="C25" s="16">
        <v>1550</v>
      </c>
      <c r="D25" s="16">
        <f t="shared" si="0"/>
        <v>-302</v>
      </c>
      <c r="E25" s="26">
        <f t="shared" si="1"/>
        <v>-16.30669546436285</v>
      </c>
    </row>
    <row r="26" spans="1:5" ht="34.5" customHeight="1">
      <c r="A26" s="35" t="s">
        <v>95</v>
      </c>
      <c r="B26" s="16">
        <v>1536</v>
      </c>
      <c r="C26" s="16">
        <v>1600</v>
      </c>
      <c r="D26" s="16">
        <f t="shared" si="0"/>
        <v>64</v>
      </c>
      <c r="E26" s="26">
        <f t="shared" si="1"/>
        <v>4.166666666666666</v>
      </c>
    </row>
    <row r="27" spans="1:5" ht="24.75" customHeight="1">
      <c r="A27" s="104" t="s">
        <v>96</v>
      </c>
      <c r="B27" s="16">
        <f>SUM(B28:B34)</f>
        <v>1800</v>
      </c>
      <c r="C27" s="16">
        <f>SUM(C28:C34)</f>
        <v>1462</v>
      </c>
      <c r="D27" s="16">
        <f t="shared" si="0"/>
        <v>-338</v>
      </c>
      <c r="E27" s="26">
        <f t="shared" si="1"/>
        <v>-18.777777777777775</v>
      </c>
    </row>
    <row r="28" spans="1:5" ht="24.75" customHeight="1">
      <c r="A28" s="35" t="s">
        <v>81</v>
      </c>
      <c r="B28" s="16">
        <v>703</v>
      </c>
      <c r="C28" s="16">
        <v>540</v>
      </c>
      <c r="D28" s="16">
        <f t="shared" si="0"/>
        <v>-163</v>
      </c>
      <c r="E28" s="26">
        <f t="shared" si="1"/>
        <v>-23.186344238975817</v>
      </c>
    </row>
    <row r="29" spans="1:5" ht="24.75" customHeight="1">
      <c r="A29" s="35" t="s">
        <v>82</v>
      </c>
      <c r="B29" s="16">
        <v>681</v>
      </c>
      <c r="C29" s="16">
        <v>722</v>
      </c>
      <c r="D29" s="16">
        <f t="shared" si="0"/>
        <v>41</v>
      </c>
      <c r="E29" s="26">
        <f t="shared" si="1"/>
        <v>6.020558002936858</v>
      </c>
    </row>
    <row r="30" spans="1:5" ht="24.75" customHeight="1">
      <c r="A30" s="35" t="s">
        <v>97</v>
      </c>
      <c r="B30" s="16"/>
      <c r="C30" s="16">
        <v>65</v>
      </c>
      <c r="D30" s="16">
        <f t="shared" si="0"/>
        <v>65</v>
      </c>
      <c r="E30" s="26">
        <f t="shared" si="1"/>
      </c>
    </row>
    <row r="31" spans="1:5" ht="24.75" customHeight="1">
      <c r="A31" s="35" t="s">
        <v>98</v>
      </c>
      <c r="B31" s="16">
        <v>25</v>
      </c>
      <c r="C31" s="16">
        <v>0</v>
      </c>
      <c r="D31" s="16">
        <f t="shared" si="0"/>
        <v>-25</v>
      </c>
      <c r="E31" s="26">
        <f t="shared" si="1"/>
        <v>-100</v>
      </c>
    </row>
    <row r="32" spans="1:5" ht="24.75" customHeight="1">
      <c r="A32" s="35" t="s">
        <v>99</v>
      </c>
      <c r="B32" s="16">
        <v>4</v>
      </c>
      <c r="C32" s="16">
        <v>0</v>
      </c>
      <c r="D32" s="16">
        <f t="shared" si="0"/>
        <v>-4</v>
      </c>
      <c r="E32" s="26">
        <f t="shared" si="1"/>
        <v>-100</v>
      </c>
    </row>
    <row r="33" spans="1:5" ht="24.75" customHeight="1">
      <c r="A33" s="35" t="s">
        <v>86</v>
      </c>
      <c r="B33" s="16">
        <v>187</v>
      </c>
      <c r="C33" s="16">
        <v>122</v>
      </c>
      <c r="D33" s="16">
        <f t="shared" si="0"/>
        <v>-65</v>
      </c>
      <c r="E33" s="26">
        <f t="shared" si="1"/>
        <v>-34.75935828877005</v>
      </c>
    </row>
    <row r="34" spans="1:5" ht="24.75" customHeight="1">
      <c r="A34" s="35" t="s">
        <v>100</v>
      </c>
      <c r="B34" s="16">
        <v>200</v>
      </c>
      <c r="C34" s="16">
        <v>13</v>
      </c>
      <c r="D34" s="16">
        <f t="shared" si="0"/>
        <v>-187</v>
      </c>
      <c r="E34" s="26">
        <f t="shared" si="1"/>
        <v>-93.5</v>
      </c>
    </row>
    <row r="35" spans="1:5" ht="24.75" customHeight="1">
      <c r="A35" s="104" t="s">
        <v>101</v>
      </c>
      <c r="B35" s="16">
        <f>SUM(B36:B41)</f>
        <v>957</v>
      </c>
      <c r="C35" s="16">
        <f>SUM(C36:C41)</f>
        <v>855</v>
      </c>
      <c r="D35" s="16">
        <f t="shared" si="0"/>
        <v>-102</v>
      </c>
      <c r="E35" s="26">
        <f t="shared" si="1"/>
        <v>-10.658307210031348</v>
      </c>
    </row>
    <row r="36" spans="1:5" ht="24.75" customHeight="1">
      <c r="A36" s="35" t="s">
        <v>81</v>
      </c>
      <c r="B36" s="16">
        <v>404</v>
      </c>
      <c r="C36" s="16">
        <v>328</v>
      </c>
      <c r="D36" s="16">
        <f t="shared" si="0"/>
        <v>-76</v>
      </c>
      <c r="E36" s="26">
        <f t="shared" si="1"/>
        <v>-18.81188118811881</v>
      </c>
    </row>
    <row r="37" spans="1:5" ht="24.75" customHeight="1">
      <c r="A37" s="35" t="s">
        <v>102</v>
      </c>
      <c r="B37" s="16">
        <v>19</v>
      </c>
      <c r="C37" s="16">
        <v>8</v>
      </c>
      <c r="D37" s="16">
        <f t="shared" si="0"/>
        <v>-11</v>
      </c>
      <c r="E37" s="26">
        <f t="shared" si="1"/>
        <v>-57.89473684210527</v>
      </c>
    </row>
    <row r="38" spans="1:5" ht="24.75" customHeight="1">
      <c r="A38" s="35" t="s">
        <v>103</v>
      </c>
      <c r="B38" s="16">
        <v>260</v>
      </c>
      <c r="C38" s="16">
        <v>260</v>
      </c>
      <c r="D38" s="16">
        <f t="shared" si="0"/>
        <v>0</v>
      </c>
      <c r="E38" s="26">
        <f t="shared" si="1"/>
        <v>0</v>
      </c>
    </row>
    <row r="39" spans="1:5" ht="24.75" customHeight="1">
      <c r="A39" s="35" t="s">
        <v>104</v>
      </c>
      <c r="B39" s="16">
        <v>116</v>
      </c>
      <c r="C39" s="16">
        <v>111</v>
      </c>
      <c r="D39" s="16">
        <f t="shared" si="0"/>
        <v>-5</v>
      </c>
      <c r="E39" s="26">
        <f t="shared" si="1"/>
        <v>-4.310344827586207</v>
      </c>
    </row>
    <row r="40" spans="1:5" ht="24.75" customHeight="1">
      <c r="A40" s="35" t="s">
        <v>105</v>
      </c>
      <c r="B40" s="16">
        <v>78</v>
      </c>
      <c r="C40" s="16">
        <v>84</v>
      </c>
      <c r="D40" s="16">
        <f t="shared" si="0"/>
        <v>6</v>
      </c>
      <c r="E40" s="26">
        <f t="shared" si="1"/>
        <v>7.6923076923076925</v>
      </c>
    </row>
    <row r="41" spans="1:5" ht="24.75" customHeight="1">
      <c r="A41" s="35" t="s">
        <v>86</v>
      </c>
      <c r="B41" s="16">
        <v>80</v>
      </c>
      <c r="C41" s="16">
        <v>64</v>
      </c>
      <c r="D41" s="16">
        <f t="shared" si="0"/>
        <v>-16</v>
      </c>
      <c r="E41" s="26">
        <f t="shared" si="1"/>
        <v>-20</v>
      </c>
    </row>
    <row r="42" spans="1:5" ht="24.75" customHeight="1">
      <c r="A42" s="104" t="s">
        <v>107</v>
      </c>
      <c r="B42" s="16">
        <f>SUM(B43:B48)</f>
        <v>2101</v>
      </c>
      <c r="C42" s="16">
        <f>SUM(C43:C48)</f>
        <v>1505</v>
      </c>
      <c r="D42" s="16">
        <f t="shared" si="0"/>
        <v>-596</v>
      </c>
      <c r="E42" s="26">
        <f t="shared" si="1"/>
        <v>-28.367444074250358</v>
      </c>
    </row>
    <row r="43" spans="1:5" ht="24.75" customHeight="1">
      <c r="A43" s="35" t="s">
        <v>81</v>
      </c>
      <c r="B43" s="16">
        <v>482</v>
      </c>
      <c r="C43" s="16">
        <v>426</v>
      </c>
      <c r="D43" s="16">
        <f t="shared" si="0"/>
        <v>-56</v>
      </c>
      <c r="E43" s="26">
        <f t="shared" si="1"/>
        <v>-11.618257261410788</v>
      </c>
    </row>
    <row r="44" spans="1:5" ht="24.75" customHeight="1">
      <c r="A44" s="35" t="s">
        <v>82</v>
      </c>
      <c r="B44" s="16">
        <v>70</v>
      </c>
      <c r="C44" s="16">
        <v>49</v>
      </c>
      <c r="D44" s="16">
        <f t="shared" si="0"/>
        <v>-21</v>
      </c>
      <c r="E44" s="26">
        <f t="shared" si="1"/>
        <v>-30</v>
      </c>
    </row>
    <row r="45" spans="1:5" ht="24.75" customHeight="1">
      <c r="A45" s="35" t="s">
        <v>108</v>
      </c>
      <c r="B45" s="16">
        <v>55</v>
      </c>
      <c r="C45" s="16">
        <v>58</v>
      </c>
      <c r="D45" s="16">
        <f t="shared" si="0"/>
        <v>3</v>
      </c>
      <c r="E45" s="26">
        <f t="shared" si="1"/>
        <v>5.454545454545454</v>
      </c>
    </row>
    <row r="46" spans="1:5" ht="24.75" customHeight="1">
      <c r="A46" s="35" t="s">
        <v>109</v>
      </c>
      <c r="B46" s="16">
        <v>110</v>
      </c>
      <c r="C46" s="16">
        <v>110</v>
      </c>
      <c r="D46" s="16">
        <f t="shared" si="0"/>
        <v>0</v>
      </c>
      <c r="E46" s="26">
        <f t="shared" si="1"/>
        <v>0</v>
      </c>
    </row>
    <row r="47" spans="1:5" ht="24.75" customHeight="1">
      <c r="A47" s="35" t="s">
        <v>86</v>
      </c>
      <c r="B47" s="16">
        <v>371</v>
      </c>
      <c r="C47" s="16">
        <v>287</v>
      </c>
      <c r="D47" s="16">
        <f t="shared" si="0"/>
        <v>-84</v>
      </c>
      <c r="E47" s="26">
        <f t="shared" si="1"/>
        <v>-22.641509433962266</v>
      </c>
    </row>
    <row r="48" spans="1:5" ht="24.75" customHeight="1">
      <c r="A48" s="35" t="s">
        <v>111</v>
      </c>
      <c r="B48" s="16">
        <v>1013</v>
      </c>
      <c r="C48" s="16">
        <v>575</v>
      </c>
      <c r="D48" s="16">
        <f t="shared" si="0"/>
        <v>-438</v>
      </c>
      <c r="E48" s="26">
        <f t="shared" si="1"/>
        <v>-43.237907206317864</v>
      </c>
    </row>
    <row r="49" spans="1:5" ht="24.75" customHeight="1">
      <c r="A49" s="104" t="s">
        <v>112</v>
      </c>
      <c r="B49" s="16">
        <f>SUM(B50:B50)</f>
        <v>2500</v>
      </c>
      <c r="C49" s="16">
        <f>SUM(C50:C50)</f>
        <v>2500</v>
      </c>
      <c r="D49" s="16">
        <f t="shared" si="0"/>
        <v>0</v>
      </c>
      <c r="E49" s="26">
        <f t="shared" si="1"/>
        <v>0</v>
      </c>
    </row>
    <row r="50" spans="1:5" ht="24.75" customHeight="1">
      <c r="A50" s="35" t="s">
        <v>113</v>
      </c>
      <c r="B50" s="16">
        <v>2500</v>
      </c>
      <c r="C50" s="16">
        <v>2500</v>
      </c>
      <c r="D50" s="16">
        <f t="shared" si="0"/>
        <v>0</v>
      </c>
      <c r="E50" s="26">
        <f t="shared" si="1"/>
        <v>0</v>
      </c>
    </row>
    <row r="51" spans="1:5" ht="24.75" customHeight="1">
      <c r="A51" s="104" t="s">
        <v>114</v>
      </c>
      <c r="B51" s="16">
        <f>SUM(B52:B55)</f>
        <v>352</v>
      </c>
      <c r="C51" s="16">
        <f>SUM(C52:C55)</f>
        <v>286</v>
      </c>
      <c r="D51" s="16">
        <f t="shared" si="0"/>
        <v>-66</v>
      </c>
      <c r="E51" s="26">
        <f t="shared" si="1"/>
        <v>-18.75</v>
      </c>
    </row>
    <row r="52" spans="1:5" ht="24.75" customHeight="1">
      <c r="A52" s="35" t="s">
        <v>81</v>
      </c>
      <c r="B52" s="16">
        <v>149</v>
      </c>
      <c r="C52" s="16">
        <v>117</v>
      </c>
      <c r="D52" s="16">
        <f t="shared" si="0"/>
        <v>-32</v>
      </c>
      <c r="E52" s="26">
        <f t="shared" si="1"/>
        <v>-21.476510067114095</v>
      </c>
    </row>
    <row r="53" spans="1:5" ht="24.75" customHeight="1">
      <c r="A53" s="35" t="s">
        <v>115</v>
      </c>
      <c r="B53" s="16">
        <v>5</v>
      </c>
      <c r="C53" s="16">
        <v>5</v>
      </c>
      <c r="D53" s="16">
        <f t="shared" si="0"/>
        <v>0</v>
      </c>
      <c r="E53" s="26">
        <f t="shared" si="1"/>
        <v>0</v>
      </c>
    </row>
    <row r="54" spans="1:5" ht="24.75" customHeight="1">
      <c r="A54" s="35" t="s">
        <v>116</v>
      </c>
      <c r="B54" s="16">
        <v>40</v>
      </c>
      <c r="C54" s="16">
        <v>40</v>
      </c>
      <c r="D54" s="16">
        <f t="shared" si="0"/>
        <v>0</v>
      </c>
      <c r="E54" s="26">
        <f t="shared" si="1"/>
        <v>0</v>
      </c>
    </row>
    <row r="55" spans="1:5" ht="24.75" customHeight="1">
      <c r="A55" s="35" t="s">
        <v>86</v>
      </c>
      <c r="B55" s="16">
        <v>158</v>
      </c>
      <c r="C55" s="16">
        <v>124</v>
      </c>
      <c r="D55" s="16">
        <f t="shared" si="0"/>
        <v>-34</v>
      </c>
      <c r="E55" s="26">
        <f t="shared" si="1"/>
        <v>-21.518987341772153</v>
      </c>
    </row>
    <row r="56" spans="1:5" ht="24.75" customHeight="1">
      <c r="A56" s="104" t="s">
        <v>117</v>
      </c>
      <c r="B56" s="16">
        <f>SUM(B57:B57)</f>
        <v>1253</v>
      </c>
      <c r="C56" s="16">
        <f>SUM(C57:C57)</f>
        <v>1278</v>
      </c>
      <c r="D56" s="16">
        <f t="shared" si="0"/>
        <v>25</v>
      </c>
      <c r="E56" s="26">
        <f t="shared" si="1"/>
        <v>1.9952114924181963</v>
      </c>
    </row>
    <row r="57" spans="1:5" ht="24.75" customHeight="1">
      <c r="A57" s="35" t="s">
        <v>118</v>
      </c>
      <c r="B57" s="16">
        <v>1253</v>
      </c>
      <c r="C57" s="16">
        <v>1278</v>
      </c>
      <c r="D57" s="16">
        <f t="shared" si="0"/>
        <v>25</v>
      </c>
      <c r="E57" s="26">
        <f t="shared" si="1"/>
        <v>1.9952114924181963</v>
      </c>
    </row>
    <row r="58" spans="1:5" ht="24.75" customHeight="1">
      <c r="A58" s="104" t="s">
        <v>120</v>
      </c>
      <c r="B58" s="16">
        <f>SUM(B59:B62)</f>
        <v>1737</v>
      </c>
      <c r="C58" s="16">
        <f>SUM(C59:C62)</f>
        <v>1403</v>
      </c>
      <c r="D58" s="16">
        <f t="shared" si="0"/>
        <v>-334</v>
      </c>
      <c r="E58" s="26">
        <f t="shared" si="1"/>
        <v>-19.228554979850315</v>
      </c>
    </row>
    <row r="59" spans="1:5" ht="24.75" customHeight="1">
      <c r="A59" s="35" t="s">
        <v>81</v>
      </c>
      <c r="B59" s="16">
        <v>1495</v>
      </c>
      <c r="C59" s="16">
        <v>1110</v>
      </c>
      <c r="D59" s="16">
        <f t="shared" si="0"/>
        <v>-385</v>
      </c>
      <c r="E59" s="26">
        <f t="shared" si="1"/>
        <v>-25.75250836120401</v>
      </c>
    </row>
    <row r="60" spans="1:5" ht="24.75" customHeight="1">
      <c r="A60" s="35" t="s">
        <v>82</v>
      </c>
      <c r="B60" s="16">
        <v>140</v>
      </c>
      <c r="C60" s="16">
        <v>160</v>
      </c>
      <c r="D60" s="16">
        <f t="shared" si="0"/>
        <v>20</v>
      </c>
      <c r="E60" s="26">
        <f t="shared" si="1"/>
        <v>14.285714285714285</v>
      </c>
    </row>
    <row r="61" spans="1:5" ht="24.75" customHeight="1">
      <c r="A61" s="35" t="s">
        <v>86</v>
      </c>
      <c r="B61" s="16">
        <v>102</v>
      </c>
      <c r="C61" s="16">
        <v>106</v>
      </c>
      <c r="D61" s="16">
        <f t="shared" si="0"/>
        <v>4</v>
      </c>
      <c r="E61" s="26">
        <f t="shared" si="1"/>
        <v>3.9215686274509802</v>
      </c>
    </row>
    <row r="62" spans="1:5" ht="24.75" customHeight="1">
      <c r="A62" s="35" t="s">
        <v>121</v>
      </c>
      <c r="B62" s="16"/>
      <c r="C62" s="16">
        <v>27</v>
      </c>
      <c r="D62" s="16">
        <f t="shared" si="0"/>
        <v>27</v>
      </c>
      <c r="E62" s="26">
        <f t="shared" si="1"/>
      </c>
    </row>
    <row r="63" spans="1:5" ht="24.75" customHeight="1">
      <c r="A63" s="104" t="s">
        <v>122</v>
      </c>
      <c r="B63" s="16">
        <f>SUM(B64:B66)</f>
        <v>185</v>
      </c>
      <c r="C63" s="16">
        <f>SUM(C64:C66)</f>
        <v>212</v>
      </c>
      <c r="D63" s="16">
        <f t="shared" si="0"/>
        <v>27</v>
      </c>
      <c r="E63" s="26">
        <f t="shared" si="1"/>
        <v>14.594594594594595</v>
      </c>
    </row>
    <row r="64" spans="1:5" ht="24.75" customHeight="1">
      <c r="A64" s="35" t="s">
        <v>81</v>
      </c>
      <c r="B64" s="16"/>
      <c r="C64" s="16">
        <v>143</v>
      </c>
      <c r="D64" s="16">
        <f t="shared" si="0"/>
        <v>143</v>
      </c>
      <c r="E64" s="26">
        <f t="shared" si="1"/>
      </c>
    </row>
    <row r="65" spans="1:5" ht="24.75" customHeight="1">
      <c r="A65" s="35" t="s">
        <v>82</v>
      </c>
      <c r="B65" s="16">
        <v>50</v>
      </c>
      <c r="C65" s="16">
        <v>40</v>
      </c>
      <c r="D65" s="16">
        <f t="shared" si="0"/>
        <v>-10</v>
      </c>
      <c r="E65" s="26">
        <f t="shared" si="1"/>
        <v>-20</v>
      </c>
    </row>
    <row r="66" spans="1:5" ht="24.75" customHeight="1">
      <c r="A66" s="35" t="s">
        <v>124</v>
      </c>
      <c r="B66" s="16">
        <v>135</v>
      </c>
      <c r="C66" s="16">
        <v>29</v>
      </c>
      <c r="D66" s="16">
        <f t="shared" si="0"/>
        <v>-106</v>
      </c>
      <c r="E66" s="26">
        <f t="shared" si="1"/>
        <v>-78.51851851851852</v>
      </c>
    </row>
    <row r="67" spans="1:5" ht="24.75" customHeight="1">
      <c r="A67" s="104" t="s">
        <v>129</v>
      </c>
      <c r="B67" s="16">
        <f>SUM(B68:B71)</f>
        <v>1909</v>
      </c>
      <c r="C67" s="16">
        <f>SUM(C68:C71)</f>
        <v>2024</v>
      </c>
      <c r="D67" s="16">
        <f t="shared" si="0"/>
        <v>115</v>
      </c>
      <c r="E67" s="26">
        <f t="shared" si="1"/>
        <v>6.024096385542169</v>
      </c>
    </row>
    <row r="68" spans="1:5" ht="24.75" customHeight="1">
      <c r="A68" s="35" t="s">
        <v>81</v>
      </c>
      <c r="B68" s="16">
        <v>260</v>
      </c>
      <c r="C68" s="16">
        <v>209</v>
      </c>
      <c r="D68" s="16">
        <f t="shared" si="0"/>
        <v>-51</v>
      </c>
      <c r="E68" s="26">
        <f t="shared" si="1"/>
        <v>-19.615384615384617</v>
      </c>
    </row>
    <row r="69" spans="1:5" ht="24.75" customHeight="1">
      <c r="A69" s="35" t="s">
        <v>82</v>
      </c>
      <c r="B69" s="16">
        <v>1320</v>
      </c>
      <c r="C69" s="16">
        <v>1056</v>
      </c>
      <c r="D69" s="16">
        <f t="shared" si="0"/>
        <v>-264</v>
      </c>
      <c r="E69" s="26">
        <f t="shared" si="1"/>
        <v>-20</v>
      </c>
    </row>
    <row r="70" spans="1:5" ht="24.75" customHeight="1">
      <c r="A70" s="35" t="s">
        <v>130</v>
      </c>
      <c r="B70" s="16">
        <v>5</v>
      </c>
      <c r="C70" s="16">
        <v>5</v>
      </c>
      <c r="D70" s="16">
        <f t="shared" si="0"/>
        <v>0</v>
      </c>
      <c r="E70" s="26">
        <f t="shared" si="1"/>
        <v>0</v>
      </c>
    </row>
    <row r="71" spans="1:5" ht="24.75" customHeight="1">
      <c r="A71" s="35" t="s">
        <v>131</v>
      </c>
      <c r="B71" s="16">
        <v>324</v>
      </c>
      <c r="C71" s="16">
        <v>754</v>
      </c>
      <c r="D71" s="16">
        <f aca="true" t="shared" si="2" ref="D71:D134">C71-B71</f>
        <v>430</v>
      </c>
      <c r="E71" s="26">
        <f aca="true" t="shared" si="3" ref="E71:E134">IF(B71=0,"",D71/B71*100)</f>
        <v>132.71604938271605</v>
      </c>
    </row>
    <row r="72" spans="1:5" ht="24.75" customHeight="1">
      <c r="A72" s="104" t="s">
        <v>133</v>
      </c>
      <c r="B72" s="16">
        <f>SUM(B73:B75)</f>
        <v>340</v>
      </c>
      <c r="C72" s="16">
        <f>SUM(C73:C75)</f>
        <v>326</v>
      </c>
      <c r="D72" s="16">
        <f t="shared" si="2"/>
        <v>-14</v>
      </c>
      <c r="E72" s="26">
        <f t="shared" si="3"/>
        <v>-4.117647058823529</v>
      </c>
    </row>
    <row r="73" spans="1:5" ht="24.75" customHeight="1">
      <c r="A73" s="35" t="s">
        <v>81</v>
      </c>
      <c r="B73" s="16">
        <v>186</v>
      </c>
      <c r="C73" s="16">
        <v>155</v>
      </c>
      <c r="D73" s="16">
        <f t="shared" si="2"/>
        <v>-31</v>
      </c>
      <c r="E73" s="26">
        <f t="shared" si="3"/>
        <v>-16.666666666666664</v>
      </c>
    </row>
    <row r="74" spans="1:5" ht="24.75" customHeight="1">
      <c r="A74" s="35" t="s">
        <v>82</v>
      </c>
      <c r="B74" s="16">
        <v>136</v>
      </c>
      <c r="C74" s="16">
        <v>146</v>
      </c>
      <c r="D74" s="16">
        <f t="shared" si="2"/>
        <v>10</v>
      </c>
      <c r="E74" s="26">
        <f t="shared" si="3"/>
        <v>7.352941176470589</v>
      </c>
    </row>
    <row r="75" spans="1:5" ht="24.75" customHeight="1">
      <c r="A75" s="35" t="s">
        <v>134</v>
      </c>
      <c r="B75" s="16">
        <v>18</v>
      </c>
      <c r="C75" s="16">
        <v>25</v>
      </c>
      <c r="D75" s="16">
        <f t="shared" si="2"/>
        <v>7</v>
      </c>
      <c r="E75" s="26">
        <f t="shared" si="3"/>
        <v>38.88888888888889</v>
      </c>
    </row>
    <row r="76" spans="1:5" ht="24.75" customHeight="1">
      <c r="A76" s="104" t="s">
        <v>135</v>
      </c>
      <c r="B76" s="16">
        <f>SUM(B77:B79)</f>
        <v>48</v>
      </c>
      <c r="C76" s="16">
        <f>SUM(C77:C79)</f>
        <v>29</v>
      </c>
      <c r="D76" s="16">
        <f t="shared" si="2"/>
        <v>-19</v>
      </c>
      <c r="E76" s="26">
        <f t="shared" si="3"/>
        <v>-39.58333333333333</v>
      </c>
    </row>
    <row r="77" spans="1:5" ht="24.75" customHeight="1">
      <c r="A77" s="35" t="s">
        <v>81</v>
      </c>
      <c r="B77" s="16">
        <v>25</v>
      </c>
      <c r="C77" s="16">
        <v>21</v>
      </c>
      <c r="D77" s="16">
        <f t="shared" si="2"/>
        <v>-4</v>
      </c>
      <c r="E77" s="26">
        <f t="shared" si="3"/>
        <v>-16</v>
      </c>
    </row>
    <row r="78" spans="1:5" ht="24.75" customHeight="1">
      <c r="A78" s="35" t="s">
        <v>90</v>
      </c>
      <c r="B78" s="16">
        <v>15</v>
      </c>
      <c r="C78" s="16">
        <v>0</v>
      </c>
      <c r="D78" s="16">
        <f t="shared" si="2"/>
        <v>-15</v>
      </c>
      <c r="E78" s="26">
        <f t="shared" si="3"/>
        <v>-100</v>
      </c>
    </row>
    <row r="79" spans="1:5" ht="24.75" customHeight="1">
      <c r="A79" s="35" t="s">
        <v>136</v>
      </c>
      <c r="B79" s="16">
        <v>8</v>
      </c>
      <c r="C79" s="16">
        <v>8</v>
      </c>
      <c r="D79" s="16">
        <f t="shared" si="2"/>
        <v>0</v>
      </c>
      <c r="E79" s="26">
        <f t="shared" si="3"/>
        <v>0</v>
      </c>
    </row>
    <row r="80" spans="1:5" ht="24.75" customHeight="1">
      <c r="A80" s="104" t="s">
        <v>137</v>
      </c>
      <c r="B80" s="16">
        <f>SUM(B81:B84)</f>
        <v>976</v>
      </c>
      <c r="C80" s="16">
        <f>SUM(C81:C84)</f>
        <v>907</v>
      </c>
      <c r="D80" s="16">
        <f t="shared" si="2"/>
        <v>-69</v>
      </c>
      <c r="E80" s="26">
        <f t="shared" si="3"/>
        <v>-7.069672131147541</v>
      </c>
    </row>
    <row r="81" spans="1:5" ht="24.75" customHeight="1">
      <c r="A81" s="35" t="s">
        <v>81</v>
      </c>
      <c r="B81" s="16">
        <v>501</v>
      </c>
      <c r="C81" s="16">
        <v>415</v>
      </c>
      <c r="D81" s="16">
        <f t="shared" si="2"/>
        <v>-86</v>
      </c>
      <c r="E81" s="26">
        <f t="shared" si="3"/>
        <v>-17.16566866267465</v>
      </c>
    </row>
    <row r="82" spans="1:5" ht="24.75" customHeight="1">
      <c r="A82" s="35" t="s">
        <v>82</v>
      </c>
      <c r="B82" s="16">
        <v>329</v>
      </c>
      <c r="C82" s="16">
        <v>379</v>
      </c>
      <c r="D82" s="16">
        <f t="shared" si="2"/>
        <v>50</v>
      </c>
      <c r="E82" s="26">
        <f t="shared" si="3"/>
        <v>15.19756838905775</v>
      </c>
    </row>
    <row r="83" spans="1:5" ht="24.75" customHeight="1">
      <c r="A83" s="35" t="s">
        <v>86</v>
      </c>
      <c r="B83" s="16">
        <v>131</v>
      </c>
      <c r="C83" s="16">
        <v>108</v>
      </c>
      <c r="D83" s="16">
        <f t="shared" si="2"/>
        <v>-23</v>
      </c>
      <c r="E83" s="26">
        <f t="shared" si="3"/>
        <v>-17.557251908396946</v>
      </c>
    </row>
    <row r="84" spans="1:5" ht="24.75" customHeight="1">
      <c r="A84" s="35" t="s">
        <v>138</v>
      </c>
      <c r="B84" s="16">
        <v>15</v>
      </c>
      <c r="C84" s="16">
        <v>5</v>
      </c>
      <c r="D84" s="16">
        <f t="shared" si="2"/>
        <v>-10</v>
      </c>
      <c r="E84" s="26">
        <f t="shared" si="3"/>
        <v>-66.66666666666666</v>
      </c>
    </row>
    <row r="85" spans="1:5" ht="24.75" customHeight="1">
      <c r="A85" s="104" t="s">
        <v>139</v>
      </c>
      <c r="B85" s="16">
        <f>SUM(B86:B89)</f>
        <v>1763</v>
      </c>
      <c r="C85" s="16">
        <f>SUM(C86:C89)</f>
        <v>1595</v>
      </c>
      <c r="D85" s="16">
        <f t="shared" si="2"/>
        <v>-168</v>
      </c>
      <c r="E85" s="26">
        <f t="shared" si="3"/>
        <v>-9.52921157118548</v>
      </c>
    </row>
    <row r="86" spans="1:5" ht="24.75" customHeight="1">
      <c r="A86" s="35" t="s">
        <v>81</v>
      </c>
      <c r="B86" s="16">
        <v>1055</v>
      </c>
      <c r="C86" s="16">
        <v>841</v>
      </c>
      <c r="D86" s="16">
        <f t="shared" si="2"/>
        <v>-214</v>
      </c>
      <c r="E86" s="26">
        <f t="shared" si="3"/>
        <v>-20.284360189573462</v>
      </c>
    </row>
    <row r="87" spans="1:5" ht="24.75" customHeight="1">
      <c r="A87" s="35" t="s">
        <v>82</v>
      </c>
      <c r="B87" s="16">
        <v>141</v>
      </c>
      <c r="C87" s="16">
        <v>376</v>
      </c>
      <c r="D87" s="16">
        <f t="shared" si="2"/>
        <v>235</v>
      </c>
      <c r="E87" s="26">
        <f t="shared" si="3"/>
        <v>166.66666666666669</v>
      </c>
    </row>
    <row r="88" spans="1:5" ht="24.75" customHeight="1">
      <c r="A88" s="35" t="s">
        <v>140</v>
      </c>
      <c r="B88" s="16">
        <v>434</v>
      </c>
      <c r="C88" s="16">
        <v>262</v>
      </c>
      <c r="D88" s="16">
        <f t="shared" si="2"/>
        <v>-172</v>
      </c>
      <c r="E88" s="26">
        <f t="shared" si="3"/>
        <v>-39.63133640552996</v>
      </c>
    </row>
    <row r="89" spans="1:5" ht="24.75" customHeight="1">
      <c r="A89" s="35" t="s">
        <v>86</v>
      </c>
      <c r="B89" s="16">
        <v>133</v>
      </c>
      <c r="C89" s="16">
        <v>116</v>
      </c>
      <c r="D89" s="16">
        <f t="shared" si="2"/>
        <v>-17</v>
      </c>
      <c r="E89" s="26">
        <f t="shared" si="3"/>
        <v>-12.781954887218044</v>
      </c>
    </row>
    <row r="90" spans="1:5" ht="24.75" customHeight="1">
      <c r="A90" s="104" t="s">
        <v>141</v>
      </c>
      <c r="B90" s="16">
        <f>SUM(B91:B94)</f>
        <v>1017</v>
      </c>
      <c r="C90" s="16">
        <f>SUM(C91:C94)</f>
        <v>914</v>
      </c>
      <c r="D90" s="16">
        <f t="shared" si="2"/>
        <v>-103</v>
      </c>
      <c r="E90" s="26">
        <f t="shared" si="3"/>
        <v>-10.127826941986234</v>
      </c>
    </row>
    <row r="91" spans="1:5" ht="24.75" customHeight="1">
      <c r="A91" s="35" t="s">
        <v>81</v>
      </c>
      <c r="B91" s="16">
        <v>515</v>
      </c>
      <c r="C91" s="16">
        <v>437</v>
      </c>
      <c r="D91" s="16">
        <f t="shared" si="2"/>
        <v>-78</v>
      </c>
      <c r="E91" s="26">
        <f t="shared" si="3"/>
        <v>-15.145631067961165</v>
      </c>
    </row>
    <row r="92" spans="1:5" ht="24.75" customHeight="1">
      <c r="A92" s="35" t="s">
        <v>82</v>
      </c>
      <c r="B92" s="16">
        <v>217</v>
      </c>
      <c r="C92" s="16">
        <v>149</v>
      </c>
      <c r="D92" s="16">
        <f t="shared" si="2"/>
        <v>-68</v>
      </c>
      <c r="E92" s="26">
        <f t="shared" si="3"/>
        <v>-31.336405529953915</v>
      </c>
    </row>
    <row r="93" spans="1:5" ht="24.75" customHeight="1">
      <c r="A93" s="35" t="s">
        <v>86</v>
      </c>
      <c r="B93" s="16">
        <v>68</v>
      </c>
      <c r="C93" s="16">
        <v>55</v>
      </c>
      <c r="D93" s="16">
        <f t="shared" si="2"/>
        <v>-13</v>
      </c>
      <c r="E93" s="26">
        <f t="shared" si="3"/>
        <v>-19.11764705882353</v>
      </c>
    </row>
    <row r="94" spans="1:5" ht="24.75" customHeight="1">
      <c r="A94" s="35" t="s">
        <v>142</v>
      </c>
      <c r="B94" s="16">
        <v>217</v>
      </c>
      <c r="C94" s="16">
        <v>273</v>
      </c>
      <c r="D94" s="16">
        <f t="shared" si="2"/>
        <v>56</v>
      </c>
      <c r="E94" s="26">
        <f t="shared" si="3"/>
        <v>25.806451612903224</v>
      </c>
    </row>
    <row r="95" spans="1:5" ht="24.75" customHeight="1">
      <c r="A95" s="104" t="s">
        <v>143</v>
      </c>
      <c r="B95" s="16">
        <f>SUM(B96:B99)</f>
        <v>1418</v>
      </c>
      <c r="C95" s="16">
        <f>SUM(C96:C99)</f>
        <v>1188</v>
      </c>
      <c r="D95" s="16">
        <f t="shared" si="2"/>
        <v>-230</v>
      </c>
      <c r="E95" s="26">
        <f t="shared" si="3"/>
        <v>-16.22002820874471</v>
      </c>
    </row>
    <row r="96" spans="1:5" ht="24.75" customHeight="1">
      <c r="A96" s="35" t="s">
        <v>81</v>
      </c>
      <c r="B96" s="16">
        <v>301</v>
      </c>
      <c r="C96" s="16">
        <v>255</v>
      </c>
      <c r="D96" s="16">
        <f t="shared" si="2"/>
        <v>-46</v>
      </c>
      <c r="E96" s="26">
        <f t="shared" si="3"/>
        <v>-15.282392026578073</v>
      </c>
    </row>
    <row r="97" spans="1:5" ht="24.75" customHeight="1">
      <c r="A97" s="35" t="s">
        <v>82</v>
      </c>
      <c r="B97" s="16">
        <v>894</v>
      </c>
      <c r="C97" s="16">
        <v>741</v>
      </c>
      <c r="D97" s="16">
        <f t="shared" si="2"/>
        <v>-153</v>
      </c>
      <c r="E97" s="26">
        <f t="shared" si="3"/>
        <v>-17.114093959731544</v>
      </c>
    </row>
    <row r="98" spans="1:5" ht="24.75" customHeight="1">
      <c r="A98" s="35" t="s">
        <v>86</v>
      </c>
      <c r="B98" s="16">
        <v>8</v>
      </c>
      <c r="C98" s="16">
        <v>39</v>
      </c>
      <c r="D98" s="16">
        <f t="shared" si="2"/>
        <v>31</v>
      </c>
      <c r="E98" s="26">
        <f t="shared" si="3"/>
        <v>387.5</v>
      </c>
    </row>
    <row r="99" spans="1:5" ht="24.75" customHeight="1">
      <c r="A99" s="35" t="s">
        <v>144</v>
      </c>
      <c r="B99" s="16">
        <v>215</v>
      </c>
      <c r="C99" s="16">
        <v>153</v>
      </c>
      <c r="D99" s="16">
        <f t="shared" si="2"/>
        <v>-62</v>
      </c>
      <c r="E99" s="26">
        <f t="shared" si="3"/>
        <v>-28.837209302325583</v>
      </c>
    </row>
    <row r="100" spans="1:5" ht="24.75" customHeight="1">
      <c r="A100" s="104" t="s">
        <v>145</v>
      </c>
      <c r="B100" s="16">
        <f>SUM(B101:B106)</f>
        <v>329</v>
      </c>
      <c r="C100" s="16">
        <f>SUM(C101:C106)</f>
        <v>304</v>
      </c>
      <c r="D100" s="16">
        <f t="shared" si="2"/>
        <v>-25</v>
      </c>
      <c r="E100" s="26">
        <f t="shared" si="3"/>
        <v>-7.598784194528875</v>
      </c>
    </row>
    <row r="101" spans="1:5" ht="24.75" customHeight="1">
      <c r="A101" s="35" t="s">
        <v>81</v>
      </c>
      <c r="B101" s="16">
        <v>174</v>
      </c>
      <c r="C101" s="16">
        <v>142</v>
      </c>
      <c r="D101" s="16">
        <f t="shared" si="2"/>
        <v>-32</v>
      </c>
      <c r="E101" s="26">
        <f t="shared" si="3"/>
        <v>-18.39080459770115</v>
      </c>
    </row>
    <row r="102" spans="1:5" ht="24.75" customHeight="1">
      <c r="A102" s="35" t="s">
        <v>82</v>
      </c>
      <c r="B102" s="16">
        <v>5</v>
      </c>
      <c r="C102" s="16">
        <v>30</v>
      </c>
      <c r="D102" s="16">
        <f t="shared" si="2"/>
        <v>25</v>
      </c>
      <c r="E102" s="26">
        <f t="shared" si="3"/>
        <v>500</v>
      </c>
    </row>
    <row r="103" spans="1:5" ht="24.75" customHeight="1">
      <c r="A103" s="35" t="s">
        <v>146</v>
      </c>
      <c r="B103" s="16">
        <v>20</v>
      </c>
      <c r="C103" s="16">
        <v>20</v>
      </c>
      <c r="D103" s="16">
        <f t="shared" si="2"/>
        <v>0</v>
      </c>
      <c r="E103" s="26">
        <f t="shared" si="3"/>
        <v>0</v>
      </c>
    </row>
    <row r="104" spans="1:5" ht="24.75" customHeight="1">
      <c r="A104" s="35" t="s">
        <v>147</v>
      </c>
      <c r="B104" s="16">
        <v>42</v>
      </c>
      <c r="C104" s="16">
        <v>33</v>
      </c>
      <c r="D104" s="16">
        <f t="shared" si="2"/>
        <v>-9</v>
      </c>
      <c r="E104" s="26">
        <f t="shared" si="3"/>
        <v>-21.428571428571427</v>
      </c>
    </row>
    <row r="105" spans="1:5" ht="24.75" customHeight="1">
      <c r="A105" s="35" t="s">
        <v>86</v>
      </c>
      <c r="B105" s="16">
        <v>68</v>
      </c>
      <c r="C105" s="16">
        <v>55</v>
      </c>
      <c r="D105" s="16">
        <f t="shared" si="2"/>
        <v>-13</v>
      </c>
      <c r="E105" s="26">
        <f t="shared" si="3"/>
        <v>-19.11764705882353</v>
      </c>
    </row>
    <row r="106" spans="1:5" ht="24.75" customHeight="1">
      <c r="A106" s="35" t="s">
        <v>148</v>
      </c>
      <c r="B106" s="16">
        <v>20</v>
      </c>
      <c r="C106" s="16">
        <v>24</v>
      </c>
      <c r="D106" s="16">
        <f t="shared" si="2"/>
        <v>4</v>
      </c>
      <c r="E106" s="26">
        <f t="shared" si="3"/>
        <v>20</v>
      </c>
    </row>
    <row r="107" spans="1:5" ht="24.75" customHeight="1">
      <c r="A107" s="104" t="s">
        <v>149</v>
      </c>
      <c r="B107" s="16">
        <f>SUM(B108:B109)</f>
        <v>60</v>
      </c>
      <c r="C107" s="16">
        <f>SUM(C108:C109)</f>
        <v>59</v>
      </c>
      <c r="D107" s="16">
        <f t="shared" si="2"/>
        <v>-1</v>
      </c>
      <c r="E107" s="26">
        <f t="shared" si="3"/>
        <v>-1.6666666666666667</v>
      </c>
    </row>
    <row r="108" spans="1:5" ht="24.75" customHeight="1">
      <c r="A108" s="35" t="s">
        <v>81</v>
      </c>
      <c r="B108" s="16">
        <v>16</v>
      </c>
      <c r="C108" s="16">
        <v>18</v>
      </c>
      <c r="D108" s="16">
        <f t="shared" si="2"/>
        <v>2</v>
      </c>
      <c r="E108" s="26">
        <f t="shared" si="3"/>
        <v>12.5</v>
      </c>
    </row>
    <row r="109" spans="1:5" ht="24.75" customHeight="1">
      <c r="A109" s="35" t="s">
        <v>150</v>
      </c>
      <c r="B109" s="16">
        <v>44</v>
      </c>
      <c r="C109" s="16">
        <v>41</v>
      </c>
      <c r="D109" s="16">
        <f t="shared" si="2"/>
        <v>-3</v>
      </c>
      <c r="E109" s="26">
        <f t="shared" si="3"/>
        <v>-6.8181818181818175</v>
      </c>
    </row>
    <row r="110" spans="1:5" ht="24.75" customHeight="1">
      <c r="A110" s="104" t="s">
        <v>151</v>
      </c>
      <c r="B110" s="16">
        <f>SUM(B111:B117)</f>
        <v>3028</v>
      </c>
      <c r="C110" s="16">
        <f>SUM(C111:C117)</f>
        <v>2474</v>
      </c>
      <c r="D110" s="16">
        <f t="shared" si="2"/>
        <v>-554</v>
      </c>
      <c r="E110" s="26">
        <f t="shared" si="3"/>
        <v>-18.295904887714663</v>
      </c>
    </row>
    <row r="111" spans="1:5" ht="24.75" customHeight="1">
      <c r="A111" s="35" t="s">
        <v>81</v>
      </c>
      <c r="B111" s="16">
        <v>1707</v>
      </c>
      <c r="C111" s="16">
        <v>1384</v>
      </c>
      <c r="D111" s="16">
        <f t="shared" si="2"/>
        <v>-323</v>
      </c>
      <c r="E111" s="26">
        <f t="shared" si="3"/>
        <v>-18.922085530169888</v>
      </c>
    </row>
    <row r="112" spans="1:5" ht="24.75" customHeight="1">
      <c r="A112" s="35" t="s">
        <v>82</v>
      </c>
      <c r="B112" s="16">
        <v>170</v>
      </c>
      <c r="C112" s="16">
        <v>160</v>
      </c>
      <c r="D112" s="16">
        <f t="shared" si="2"/>
        <v>-10</v>
      </c>
      <c r="E112" s="26">
        <f t="shared" si="3"/>
        <v>-5.88235294117647</v>
      </c>
    </row>
    <row r="113" spans="1:5" ht="24.75" customHeight="1">
      <c r="A113" s="35" t="s">
        <v>152</v>
      </c>
      <c r="B113" s="16">
        <v>30</v>
      </c>
      <c r="C113" s="16">
        <v>20</v>
      </c>
      <c r="D113" s="16">
        <f t="shared" si="2"/>
        <v>-10</v>
      </c>
      <c r="E113" s="26">
        <f t="shared" si="3"/>
        <v>-33.33333333333333</v>
      </c>
    </row>
    <row r="114" spans="1:5" ht="24.75" customHeight="1">
      <c r="A114" s="35" t="s">
        <v>154</v>
      </c>
      <c r="B114" s="16">
        <v>15</v>
      </c>
      <c r="C114" s="16">
        <v>0</v>
      </c>
      <c r="D114" s="16">
        <f t="shared" si="2"/>
        <v>-15</v>
      </c>
      <c r="E114" s="26">
        <f t="shared" si="3"/>
        <v>-100</v>
      </c>
    </row>
    <row r="115" spans="1:5" ht="24.75" customHeight="1">
      <c r="A115" s="35" t="s">
        <v>157</v>
      </c>
      <c r="B115" s="16">
        <v>360</v>
      </c>
      <c r="C115" s="16">
        <v>300</v>
      </c>
      <c r="D115" s="16">
        <f t="shared" si="2"/>
        <v>-60</v>
      </c>
      <c r="E115" s="26">
        <f t="shared" si="3"/>
        <v>-16.666666666666664</v>
      </c>
    </row>
    <row r="116" spans="1:5" ht="24.75" customHeight="1">
      <c r="A116" s="35" t="s">
        <v>86</v>
      </c>
      <c r="B116" s="16">
        <v>197</v>
      </c>
      <c r="C116" s="16">
        <v>191</v>
      </c>
      <c r="D116" s="16">
        <f t="shared" si="2"/>
        <v>-6</v>
      </c>
      <c r="E116" s="26">
        <f t="shared" si="3"/>
        <v>-3.0456852791878175</v>
      </c>
    </row>
    <row r="117" spans="1:5" ht="24.75" customHeight="1">
      <c r="A117" s="35" t="s">
        <v>158</v>
      </c>
      <c r="B117" s="16">
        <v>549</v>
      </c>
      <c r="C117" s="16">
        <v>419</v>
      </c>
      <c r="D117" s="16">
        <f t="shared" si="2"/>
        <v>-130</v>
      </c>
      <c r="E117" s="26">
        <f t="shared" si="3"/>
        <v>-23.67941712204007</v>
      </c>
    </row>
    <row r="118" spans="1:5" ht="24.75" customHeight="1">
      <c r="A118" s="104" t="s">
        <v>814</v>
      </c>
      <c r="B118" s="16">
        <f>SUM(B119:B122)</f>
        <v>71</v>
      </c>
      <c r="C118" s="16">
        <f>SUM(C119:C122)</f>
        <v>200</v>
      </c>
      <c r="D118" s="16">
        <f t="shared" si="2"/>
        <v>129</v>
      </c>
      <c r="E118" s="26">
        <f t="shared" si="3"/>
        <v>181.69014084507043</v>
      </c>
    </row>
    <row r="119" spans="1:5" ht="24.75" customHeight="1">
      <c r="A119" s="35" t="s">
        <v>81</v>
      </c>
      <c r="B119" s="16"/>
      <c r="C119" s="16">
        <v>58</v>
      </c>
      <c r="D119" s="16">
        <f t="shared" si="2"/>
        <v>58</v>
      </c>
      <c r="E119" s="26">
        <f t="shared" si="3"/>
      </c>
    </row>
    <row r="120" spans="1:5" ht="24.75" customHeight="1">
      <c r="A120" s="35" t="s">
        <v>82</v>
      </c>
      <c r="B120" s="16"/>
      <c r="C120" s="16">
        <v>33</v>
      </c>
      <c r="D120" s="16">
        <f t="shared" si="2"/>
        <v>33</v>
      </c>
      <c r="E120" s="26">
        <f t="shared" si="3"/>
      </c>
    </row>
    <row r="121" spans="1:5" ht="24.75" customHeight="1">
      <c r="A121" s="35" t="s">
        <v>815</v>
      </c>
      <c r="B121" s="16"/>
      <c r="C121" s="16">
        <v>40</v>
      </c>
      <c r="D121" s="16">
        <f t="shared" si="2"/>
        <v>40</v>
      </c>
      <c r="E121" s="26">
        <f t="shared" si="3"/>
      </c>
    </row>
    <row r="122" spans="1:5" ht="24.75" customHeight="1">
      <c r="A122" s="35" t="s">
        <v>816</v>
      </c>
      <c r="B122" s="16">
        <v>71</v>
      </c>
      <c r="C122" s="16">
        <v>69</v>
      </c>
      <c r="D122" s="16">
        <f t="shared" si="2"/>
        <v>-2</v>
      </c>
      <c r="E122" s="26">
        <f t="shared" si="3"/>
        <v>-2.8169014084507045</v>
      </c>
    </row>
    <row r="123" spans="1:5" ht="24.75" customHeight="1">
      <c r="A123" s="104" t="s">
        <v>161</v>
      </c>
      <c r="B123" s="16">
        <f>SUM(B124,B130)</f>
        <v>330</v>
      </c>
      <c r="C123" s="16">
        <f>SUM(C124,C130)</f>
        <v>396</v>
      </c>
      <c r="D123" s="16">
        <f t="shared" si="2"/>
        <v>66</v>
      </c>
      <c r="E123" s="26">
        <f t="shared" si="3"/>
        <v>20</v>
      </c>
    </row>
    <row r="124" spans="1:5" ht="24.75" customHeight="1">
      <c r="A124" s="104" t="s">
        <v>162</v>
      </c>
      <c r="B124" s="16">
        <f>SUM(B125:B129)</f>
        <v>291</v>
      </c>
      <c r="C124" s="16">
        <f>SUM(C125:C129)</f>
        <v>357</v>
      </c>
      <c r="D124" s="16">
        <f t="shared" si="2"/>
        <v>66</v>
      </c>
      <c r="E124" s="26">
        <f t="shared" si="3"/>
        <v>22.68041237113402</v>
      </c>
    </row>
    <row r="125" spans="1:5" ht="24.75" customHeight="1">
      <c r="A125" s="35" t="s">
        <v>163</v>
      </c>
      <c r="B125" s="16">
        <v>30</v>
      </c>
      <c r="C125" s="16">
        <v>60</v>
      </c>
      <c r="D125" s="16">
        <f t="shared" si="2"/>
        <v>30</v>
      </c>
      <c r="E125" s="26">
        <f t="shared" si="3"/>
        <v>100</v>
      </c>
    </row>
    <row r="126" spans="1:5" ht="24.75" customHeight="1">
      <c r="A126" s="35" t="s">
        <v>164</v>
      </c>
      <c r="B126" s="16">
        <v>45</v>
      </c>
      <c r="C126" s="16">
        <v>79</v>
      </c>
      <c r="D126" s="16">
        <f t="shared" si="2"/>
        <v>34</v>
      </c>
      <c r="E126" s="26">
        <f t="shared" si="3"/>
        <v>75.55555555555556</v>
      </c>
    </row>
    <row r="127" spans="1:5" ht="24.75" customHeight="1">
      <c r="A127" s="35" t="s">
        <v>165</v>
      </c>
      <c r="B127" s="16">
        <v>200</v>
      </c>
      <c r="C127" s="16">
        <v>200</v>
      </c>
      <c r="D127" s="16">
        <f t="shared" si="2"/>
        <v>0</v>
      </c>
      <c r="E127" s="26">
        <f t="shared" si="3"/>
        <v>0</v>
      </c>
    </row>
    <row r="128" spans="1:5" ht="24.75" customHeight="1">
      <c r="A128" s="35" t="s">
        <v>166</v>
      </c>
      <c r="B128" s="16">
        <v>5</v>
      </c>
      <c r="C128" s="16">
        <v>5</v>
      </c>
      <c r="D128" s="16">
        <f t="shared" si="2"/>
        <v>0</v>
      </c>
      <c r="E128" s="26">
        <f t="shared" si="3"/>
        <v>0</v>
      </c>
    </row>
    <row r="129" spans="1:5" ht="24.75" customHeight="1">
      <c r="A129" s="35" t="s">
        <v>167</v>
      </c>
      <c r="B129" s="16">
        <v>11</v>
      </c>
      <c r="C129" s="16">
        <v>13</v>
      </c>
      <c r="D129" s="16">
        <f t="shared" si="2"/>
        <v>2</v>
      </c>
      <c r="E129" s="26">
        <f t="shared" si="3"/>
        <v>18.181818181818183</v>
      </c>
    </row>
    <row r="130" spans="1:5" ht="24.75" customHeight="1">
      <c r="A130" s="104" t="s">
        <v>168</v>
      </c>
      <c r="B130" s="16">
        <f>B131</f>
        <v>39</v>
      </c>
      <c r="C130" s="16">
        <f>C131</f>
        <v>39</v>
      </c>
      <c r="D130" s="16">
        <f t="shared" si="2"/>
        <v>0</v>
      </c>
      <c r="E130" s="26">
        <f t="shared" si="3"/>
        <v>0</v>
      </c>
    </row>
    <row r="131" spans="1:5" ht="24.75" customHeight="1">
      <c r="A131" s="35" t="s">
        <v>169</v>
      </c>
      <c r="B131" s="16">
        <v>39</v>
      </c>
      <c r="C131" s="16">
        <v>39</v>
      </c>
      <c r="D131" s="16">
        <f t="shared" si="2"/>
        <v>0</v>
      </c>
      <c r="E131" s="26">
        <f t="shared" si="3"/>
        <v>0</v>
      </c>
    </row>
    <row r="132" spans="1:5" ht="24.75" customHeight="1">
      <c r="A132" s="104" t="s">
        <v>170</v>
      </c>
      <c r="B132" s="16">
        <f>B133+B135+B141+B143+B151</f>
        <v>21677</v>
      </c>
      <c r="C132" s="16">
        <f>C133+C135+C141+C143+C151</f>
        <v>18300</v>
      </c>
      <c r="D132" s="16">
        <f t="shared" si="2"/>
        <v>-3377</v>
      </c>
      <c r="E132" s="26">
        <f t="shared" si="3"/>
        <v>-15.578723993172487</v>
      </c>
    </row>
    <row r="133" spans="1:5" ht="24.75" customHeight="1">
      <c r="A133" s="104" t="s">
        <v>817</v>
      </c>
      <c r="B133" s="16">
        <f>SUM(B134:B134)</f>
        <v>0</v>
      </c>
      <c r="C133" s="16">
        <f>SUM(C134:C134)</f>
        <v>31</v>
      </c>
      <c r="D133" s="16">
        <f t="shared" si="2"/>
        <v>31</v>
      </c>
      <c r="E133" s="26">
        <f t="shared" si="3"/>
      </c>
    </row>
    <row r="134" spans="1:5" ht="24.75" customHeight="1">
      <c r="A134" s="35" t="s">
        <v>818</v>
      </c>
      <c r="B134" s="16"/>
      <c r="C134" s="16">
        <v>31</v>
      </c>
      <c r="D134" s="16">
        <f t="shared" si="2"/>
        <v>31</v>
      </c>
      <c r="E134" s="26">
        <f t="shared" si="3"/>
      </c>
    </row>
    <row r="135" spans="1:5" ht="24.75" customHeight="1">
      <c r="A135" s="104" t="s">
        <v>171</v>
      </c>
      <c r="B135" s="16">
        <f>SUM(B136:B140)</f>
        <v>19287</v>
      </c>
      <c r="C135" s="16">
        <f>SUM(C136:C140)</f>
        <v>16064</v>
      </c>
      <c r="D135" s="16">
        <f aca="true" t="shared" si="4" ref="D135:D198">C135-B135</f>
        <v>-3223</v>
      </c>
      <c r="E135" s="26">
        <f aca="true" t="shared" si="5" ref="E135:E198">IF(B135=0,"",D135/B135*100)</f>
        <v>-16.710737802665008</v>
      </c>
    </row>
    <row r="136" spans="1:5" ht="24.75" customHeight="1">
      <c r="A136" s="35" t="s">
        <v>81</v>
      </c>
      <c r="B136" s="16">
        <v>8987</v>
      </c>
      <c r="C136" s="16">
        <v>7360</v>
      </c>
      <c r="D136" s="16">
        <f t="shared" si="4"/>
        <v>-1627</v>
      </c>
      <c r="E136" s="26">
        <f t="shared" si="5"/>
        <v>-18.103927895849562</v>
      </c>
    </row>
    <row r="137" spans="1:5" ht="24.75" customHeight="1">
      <c r="A137" s="35" t="s">
        <v>82</v>
      </c>
      <c r="B137" s="16">
        <v>140</v>
      </c>
      <c r="C137" s="16">
        <v>140</v>
      </c>
      <c r="D137" s="16">
        <f t="shared" si="4"/>
        <v>0</v>
      </c>
      <c r="E137" s="26">
        <f t="shared" si="5"/>
        <v>0</v>
      </c>
    </row>
    <row r="138" spans="1:5" ht="24.75" customHeight="1">
      <c r="A138" s="35" t="s">
        <v>173</v>
      </c>
      <c r="B138" s="16">
        <v>3110</v>
      </c>
      <c r="C138" s="16">
        <v>2600</v>
      </c>
      <c r="D138" s="16">
        <f t="shared" si="4"/>
        <v>-510</v>
      </c>
      <c r="E138" s="26">
        <f t="shared" si="5"/>
        <v>-16.39871382636656</v>
      </c>
    </row>
    <row r="139" spans="1:5" ht="24.75" customHeight="1">
      <c r="A139" s="35" t="s">
        <v>86</v>
      </c>
      <c r="B139" s="16">
        <v>647</v>
      </c>
      <c r="C139" s="16">
        <v>456</v>
      </c>
      <c r="D139" s="16">
        <f t="shared" si="4"/>
        <v>-191</v>
      </c>
      <c r="E139" s="26">
        <f t="shared" si="5"/>
        <v>-29.520865533230296</v>
      </c>
    </row>
    <row r="140" spans="1:5" ht="24.75" customHeight="1">
      <c r="A140" s="35" t="s">
        <v>174</v>
      </c>
      <c r="B140" s="16">
        <v>6403</v>
      </c>
      <c r="C140" s="16">
        <v>5508</v>
      </c>
      <c r="D140" s="16">
        <f t="shared" si="4"/>
        <v>-895</v>
      </c>
      <c r="E140" s="26">
        <f t="shared" si="5"/>
        <v>-13.977822895517725</v>
      </c>
    </row>
    <row r="141" spans="1:5" ht="24.75" customHeight="1">
      <c r="A141" s="104" t="s">
        <v>175</v>
      </c>
      <c r="B141" s="16">
        <f>SUM(B142:B142)</f>
        <v>40</v>
      </c>
      <c r="C141" s="16">
        <f>SUM(C142:C142)</f>
        <v>40</v>
      </c>
      <c r="D141" s="16">
        <f t="shared" si="4"/>
        <v>0</v>
      </c>
      <c r="E141" s="26">
        <f t="shared" si="5"/>
        <v>0</v>
      </c>
    </row>
    <row r="142" spans="1:5" ht="24.75" customHeight="1">
      <c r="A142" s="35" t="s">
        <v>176</v>
      </c>
      <c r="B142" s="16">
        <v>40</v>
      </c>
      <c r="C142" s="16">
        <v>40</v>
      </c>
      <c r="D142" s="16">
        <f t="shared" si="4"/>
        <v>0</v>
      </c>
      <c r="E142" s="26">
        <f t="shared" si="5"/>
        <v>0</v>
      </c>
    </row>
    <row r="143" spans="1:5" ht="24.75" customHeight="1">
      <c r="A143" s="104" t="s">
        <v>180</v>
      </c>
      <c r="B143" s="16">
        <f>SUM(B144:B150)</f>
        <v>1321</v>
      </c>
      <c r="C143" s="16">
        <f>SUM(C144:C150)</f>
        <v>1051</v>
      </c>
      <c r="D143" s="16">
        <f t="shared" si="4"/>
        <v>-270</v>
      </c>
      <c r="E143" s="26">
        <f t="shared" si="5"/>
        <v>-20.439061317183953</v>
      </c>
    </row>
    <row r="144" spans="1:5" ht="24.75" customHeight="1">
      <c r="A144" s="35" t="s">
        <v>81</v>
      </c>
      <c r="B144" s="16">
        <v>870</v>
      </c>
      <c r="C144" s="16">
        <v>721</v>
      </c>
      <c r="D144" s="16">
        <f t="shared" si="4"/>
        <v>-149</v>
      </c>
      <c r="E144" s="26">
        <f t="shared" si="5"/>
        <v>-17.126436781609193</v>
      </c>
    </row>
    <row r="145" spans="1:5" ht="24.75" customHeight="1">
      <c r="A145" s="35" t="s">
        <v>181</v>
      </c>
      <c r="B145" s="16">
        <v>33</v>
      </c>
      <c r="C145" s="16">
        <v>32</v>
      </c>
      <c r="D145" s="16">
        <f t="shared" si="4"/>
        <v>-1</v>
      </c>
      <c r="E145" s="26">
        <f t="shared" si="5"/>
        <v>-3.0303030303030303</v>
      </c>
    </row>
    <row r="146" spans="1:5" ht="24.75" customHeight="1">
      <c r="A146" s="35" t="s">
        <v>182</v>
      </c>
      <c r="B146" s="16">
        <v>45</v>
      </c>
      <c r="C146" s="16">
        <v>45</v>
      </c>
      <c r="D146" s="16">
        <f t="shared" si="4"/>
        <v>0</v>
      </c>
      <c r="E146" s="26">
        <f t="shared" si="5"/>
        <v>0</v>
      </c>
    </row>
    <row r="147" spans="1:5" ht="24.75" customHeight="1">
      <c r="A147" s="35" t="s">
        <v>183</v>
      </c>
      <c r="B147" s="16">
        <v>61</v>
      </c>
      <c r="C147" s="16">
        <v>85</v>
      </c>
      <c r="D147" s="16">
        <f t="shared" si="4"/>
        <v>24</v>
      </c>
      <c r="E147" s="26">
        <f t="shared" si="5"/>
        <v>39.34426229508197</v>
      </c>
    </row>
    <row r="148" spans="1:5" ht="24.75" customHeight="1">
      <c r="A148" s="35" t="s">
        <v>184</v>
      </c>
      <c r="B148" s="16">
        <v>146</v>
      </c>
      <c r="C148" s="16">
        <v>38</v>
      </c>
      <c r="D148" s="16">
        <f t="shared" si="4"/>
        <v>-108</v>
      </c>
      <c r="E148" s="26">
        <f t="shared" si="5"/>
        <v>-73.97260273972603</v>
      </c>
    </row>
    <row r="149" spans="1:5" ht="24.75" customHeight="1">
      <c r="A149" s="35" t="s">
        <v>86</v>
      </c>
      <c r="B149" s="16">
        <v>17</v>
      </c>
      <c r="C149" s="16">
        <v>22</v>
      </c>
      <c r="D149" s="16">
        <f t="shared" si="4"/>
        <v>5</v>
      </c>
      <c r="E149" s="26">
        <f t="shared" si="5"/>
        <v>29.411764705882355</v>
      </c>
    </row>
    <row r="150" spans="1:5" ht="24.75" customHeight="1">
      <c r="A150" s="35" t="s">
        <v>185</v>
      </c>
      <c r="B150" s="16">
        <v>149</v>
      </c>
      <c r="C150" s="16">
        <v>108</v>
      </c>
      <c r="D150" s="16">
        <f t="shared" si="4"/>
        <v>-41</v>
      </c>
      <c r="E150" s="26">
        <f t="shared" si="5"/>
        <v>-27.516778523489933</v>
      </c>
    </row>
    <row r="151" spans="1:5" ht="24.75" customHeight="1">
      <c r="A151" s="104" t="s">
        <v>188</v>
      </c>
      <c r="B151" s="16">
        <f>SUM(B152:B152)</f>
        <v>1029</v>
      </c>
      <c r="C151" s="16">
        <f>SUM(C152:C152)</f>
        <v>1114</v>
      </c>
      <c r="D151" s="16">
        <f t="shared" si="4"/>
        <v>85</v>
      </c>
      <c r="E151" s="26">
        <f t="shared" si="5"/>
        <v>8.26044703595724</v>
      </c>
    </row>
    <row r="152" spans="1:5" ht="24.75" customHeight="1">
      <c r="A152" s="35" t="s">
        <v>189</v>
      </c>
      <c r="B152" s="16">
        <v>1029</v>
      </c>
      <c r="C152" s="16">
        <v>1114</v>
      </c>
      <c r="D152" s="16">
        <f t="shared" si="4"/>
        <v>85</v>
      </c>
      <c r="E152" s="26">
        <f t="shared" si="5"/>
        <v>8.26044703595724</v>
      </c>
    </row>
    <row r="153" spans="1:5" ht="24.75" customHeight="1">
      <c r="A153" s="104" t="s">
        <v>190</v>
      </c>
      <c r="B153" s="16">
        <f>B154+B157+B163+B165+B167+B170+B172</f>
        <v>79206</v>
      </c>
      <c r="C153" s="16">
        <f>C154+C157+C163+C165+C167+C170+C172</f>
        <v>61917</v>
      </c>
      <c r="D153" s="16">
        <f t="shared" si="4"/>
        <v>-17289</v>
      </c>
      <c r="E153" s="26">
        <f t="shared" si="5"/>
        <v>-21.82789182637679</v>
      </c>
    </row>
    <row r="154" spans="1:5" ht="24.75" customHeight="1">
      <c r="A154" s="104" t="s">
        <v>191</v>
      </c>
      <c r="B154" s="16">
        <f>SUM(B155:B156)</f>
        <v>14212</v>
      </c>
      <c r="C154" s="16">
        <f>SUM(C155:C156)</f>
        <v>12888</v>
      </c>
      <c r="D154" s="16">
        <f t="shared" si="4"/>
        <v>-1324</v>
      </c>
      <c r="E154" s="26">
        <f t="shared" si="5"/>
        <v>-9.316070925978046</v>
      </c>
    </row>
    <row r="155" spans="1:5" ht="24.75" customHeight="1">
      <c r="A155" s="35" t="s">
        <v>81</v>
      </c>
      <c r="B155" s="16">
        <v>228</v>
      </c>
      <c r="C155" s="16">
        <v>167</v>
      </c>
      <c r="D155" s="16">
        <f t="shared" si="4"/>
        <v>-61</v>
      </c>
      <c r="E155" s="26">
        <f t="shared" si="5"/>
        <v>-26.75438596491228</v>
      </c>
    </row>
    <row r="156" spans="1:5" ht="24.75" customHeight="1">
      <c r="A156" s="35" t="s">
        <v>192</v>
      </c>
      <c r="B156" s="16">
        <v>13984</v>
      </c>
      <c r="C156" s="16">
        <v>12721</v>
      </c>
      <c r="D156" s="16">
        <f t="shared" si="4"/>
        <v>-1263</v>
      </c>
      <c r="E156" s="26">
        <f t="shared" si="5"/>
        <v>-9.03175057208238</v>
      </c>
    </row>
    <row r="157" spans="1:5" ht="24.75" customHeight="1">
      <c r="A157" s="104" t="s">
        <v>193</v>
      </c>
      <c r="B157" s="16">
        <f>SUM(B158:B162)</f>
        <v>49218</v>
      </c>
      <c r="C157" s="16">
        <f>SUM(C158:C162)</f>
        <v>36348</v>
      </c>
      <c r="D157" s="16">
        <f t="shared" si="4"/>
        <v>-12870</v>
      </c>
      <c r="E157" s="26">
        <f t="shared" si="5"/>
        <v>-26.148969889064976</v>
      </c>
    </row>
    <row r="158" spans="1:5" ht="24.75" customHeight="1">
      <c r="A158" s="35" t="s">
        <v>194</v>
      </c>
      <c r="B158" s="16">
        <v>6801</v>
      </c>
      <c r="C158" s="16">
        <v>5886</v>
      </c>
      <c r="D158" s="16">
        <f t="shared" si="4"/>
        <v>-915</v>
      </c>
      <c r="E158" s="26">
        <f t="shared" si="5"/>
        <v>-13.45390383767093</v>
      </c>
    </row>
    <row r="159" spans="1:5" ht="24.75" customHeight="1">
      <c r="A159" s="35" t="s">
        <v>195</v>
      </c>
      <c r="B159" s="16">
        <v>18470</v>
      </c>
      <c r="C159" s="16">
        <v>12739</v>
      </c>
      <c r="D159" s="16">
        <f t="shared" si="4"/>
        <v>-5731</v>
      </c>
      <c r="E159" s="26">
        <f t="shared" si="5"/>
        <v>-31.028695181375205</v>
      </c>
    </row>
    <row r="160" spans="1:5" ht="24.75" customHeight="1">
      <c r="A160" s="35" t="s">
        <v>196</v>
      </c>
      <c r="B160" s="16">
        <v>9429</v>
      </c>
      <c r="C160" s="16">
        <v>6626</v>
      </c>
      <c r="D160" s="16">
        <f t="shared" si="4"/>
        <v>-2803</v>
      </c>
      <c r="E160" s="26">
        <f t="shared" si="5"/>
        <v>-29.727436631668258</v>
      </c>
    </row>
    <row r="161" spans="1:5" ht="24.75" customHeight="1">
      <c r="A161" s="35" t="s">
        <v>197</v>
      </c>
      <c r="B161" s="16">
        <v>8949</v>
      </c>
      <c r="C161" s="16">
        <v>6145</v>
      </c>
      <c r="D161" s="16">
        <f t="shared" si="4"/>
        <v>-2804</v>
      </c>
      <c r="E161" s="26">
        <f t="shared" si="5"/>
        <v>-31.333109844675384</v>
      </c>
    </row>
    <row r="162" spans="1:5" ht="24.75" customHeight="1">
      <c r="A162" s="35" t="s">
        <v>198</v>
      </c>
      <c r="B162" s="16">
        <v>5569</v>
      </c>
      <c r="C162" s="16">
        <v>4952</v>
      </c>
      <c r="D162" s="16">
        <f t="shared" si="4"/>
        <v>-617</v>
      </c>
      <c r="E162" s="26">
        <f t="shared" si="5"/>
        <v>-11.079188364158735</v>
      </c>
    </row>
    <row r="163" spans="1:5" ht="24.75" customHeight="1">
      <c r="A163" s="104" t="s">
        <v>199</v>
      </c>
      <c r="B163" s="16">
        <f>SUM(B164:B164)</f>
        <v>5870</v>
      </c>
      <c r="C163" s="16">
        <f>SUM(C164:C164)</f>
        <v>4073</v>
      </c>
      <c r="D163" s="16">
        <f t="shared" si="4"/>
        <v>-1797</v>
      </c>
      <c r="E163" s="26">
        <f t="shared" si="5"/>
        <v>-30.613287904599662</v>
      </c>
    </row>
    <row r="164" spans="1:5" ht="24.75" customHeight="1">
      <c r="A164" s="35" t="s">
        <v>200</v>
      </c>
      <c r="B164" s="16">
        <v>5870</v>
      </c>
      <c r="C164" s="16">
        <v>4073</v>
      </c>
      <c r="D164" s="16">
        <f t="shared" si="4"/>
        <v>-1797</v>
      </c>
      <c r="E164" s="26">
        <f t="shared" si="5"/>
        <v>-30.613287904599662</v>
      </c>
    </row>
    <row r="165" spans="1:5" ht="24.75" customHeight="1">
      <c r="A165" s="104" t="s">
        <v>201</v>
      </c>
      <c r="B165" s="16">
        <f>SUM(B166:B166)</f>
        <v>66</v>
      </c>
      <c r="C165" s="16">
        <f>SUM(C166:C166)</f>
        <v>88</v>
      </c>
      <c r="D165" s="16">
        <f t="shared" si="4"/>
        <v>22</v>
      </c>
      <c r="E165" s="26">
        <f t="shared" si="5"/>
        <v>33.33333333333333</v>
      </c>
    </row>
    <row r="166" spans="1:5" ht="24.75" customHeight="1">
      <c r="A166" s="35" t="s">
        <v>203</v>
      </c>
      <c r="B166" s="16">
        <v>66</v>
      </c>
      <c r="C166" s="16">
        <v>88</v>
      </c>
      <c r="D166" s="16">
        <f t="shared" si="4"/>
        <v>22</v>
      </c>
      <c r="E166" s="26">
        <f t="shared" si="5"/>
        <v>33.33333333333333</v>
      </c>
    </row>
    <row r="167" spans="1:5" ht="24.75" customHeight="1">
      <c r="A167" s="104" t="s">
        <v>204</v>
      </c>
      <c r="B167" s="16">
        <f>SUM(B168:B169)</f>
        <v>1293</v>
      </c>
      <c r="C167" s="16">
        <f>SUM(C168:C169)</f>
        <v>791</v>
      </c>
      <c r="D167" s="16">
        <f t="shared" si="4"/>
        <v>-502</v>
      </c>
      <c r="E167" s="26">
        <f t="shared" si="5"/>
        <v>-38.82443928847641</v>
      </c>
    </row>
    <row r="168" spans="1:5" ht="24.75" customHeight="1">
      <c r="A168" s="35" t="s">
        <v>205</v>
      </c>
      <c r="B168" s="16">
        <v>1048</v>
      </c>
      <c r="C168" s="16">
        <v>604</v>
      </c>
      <c r="D168" s="16">
        <f t="shared" si="4"/>
        <v>-444</v>
      </c>
      <c r="E168" s="26">
        <f t="shared" si="5"/>
        <v>-42.36641221374045</v>
      </c>
    </row>
    <row r="169" spans="1:5" ht="24.75" customHeight="1">
      <c r="A169" s="35" t="s">
        <v>206</v>
      </c>
      <c r="B169" s="16">
        <v>245</v>
      </c>
      <c r="C169" s="16">
        <v>187</v>
      </c>
      <c r="D169" s="16">
        <f t="shared" si="4"/>
        <v>-58</v>
      </c>
      <c r="E169" s="26">
        <f t="shared" si="5"/>
        <v>-23.6734693877551</v>
      </c>
    </row>
    <row r="170" spans="1:5" ht="24.75" customHeight="1">
      <c r="A170" s="104" t="s">
        <v>207</v>
      </c>
      <c r="B170" s="16">
        <f>SUM(B171:B171)</f>
        <v>3500</v>
      </c>
      <c r="C170" s="16">
        <f>SUM(C171:C171)</f>
        <v>3900</v>
      </c>
      <c r="D170" s="16">
        <f t="shared" si="4"/>
        <v>400</v>
      </c>
      <c r="E170" s="26">
        <f t="shared" si="5"/>
        <v>11.428571428571429</v>
      </c>
    </row>
    <row r="171" spans="1:5" ht="24.75" customHeight="1">
      <c r="A171" s="35" t="s">
        <v>209</v>
      </c>
      <c r="B171" s="16">
        <v>3500</v>
      </c>
      <c r="C171" s="16">
        <v>3900</v>
      </c>
      <c r="D171" s="16">
        <f t="shared" si="4"/>
        <v>400</v>
      </c>
      <c r="E171" s="26">
        <f t="shared" si="5"/>
        <v>11.428571428571429</v>
      </c>
    </row>
    <row r="172" spans="1:5" ht="24.75" customHeight="1">
      <c r="A172" s="104" t="s">
        <v>210</v>
      </c>
      <c r="B172" s="16">
        <f>B173</f>
        <v>5047</v>
      </c>
      <c r="C172" s="16">
        <f>C173</f>
        <v>3829</v>
      </c>
      <c r="D172" s="16">
        <f t="shared" si="4"/>
        <v>-1218</v>
      </c>
      <c r="E172" s="26">
        <f t="shared" si="5"/>
        <v>-24.133148404993065</v>
      </c>
    </row>
    <row r="173" spans="1:5" ht="24.75" customHeight="1">
      <c r="A173" s="35" t="s">
        <v>211</v>
      </c>
      <c r="B173" s="16">
        <v>5047</v>
      </c>
      <c r="C173" s="16">
        <v>3829</v>
      </c>
      <c r="D173" s="16">
        <f t="shared" si="4"/>
        <v>-1218</v>
      </c>
      <c r="E173" s="26">
        <f t="shared" si="5"/>
        <v>-24.133148404993065</v>
      </c>
    </row>
    <row r="174" spans="1:5" ht="24.75" customHeight="1">
      <c r="A174" s="104" t="s">
        <v>212</v>
      </c>
      <c r="B174" s="16">
        <f>SUM(B175,B178,B180,B182,B184,B186)</f>
        <v>7606</v>
      </c>
      <c r="C174" s="16">
        <f>SUM(C175,C178,C180,C182,C184,C186)</f>
        <v>11232</v>
      </c>
      <c r="D174" s="16">
        <f t="shared" si="4"/>
        <v>3626</v>
      </c>
      <c r="E174" s="26">
        <f t="shared" si="5"/>
        <v>47.6728898238233</v>
      </c>
    </row>
    <row r="175" spans="1:5" ht="24.75" customHeight="1">
      <c r="A175" s="104" t="s">
        <v>213</v>
      </c>
      <c r="B175" s="16">
        <f>SUM(B176:B177)</f>
        <v>728</v>
      </c>
      <c r="C175" s="16">
        <f>SUM(C176:C177)</f>
        <v>525</v>
      </c>
      <c r="D175" s="16">
        <f t="shared" si="4"/>
        <v>-203</v>
      </c>
      <c r="E175" s="26">
        <f t="shared" si="5"/>
        <v>-27.884615384615387</v>
      </c>
    </row>
    <row r="176" spans="1:5" ht="24.75" customHeight="1">
      <c r="A176" s="35" t="s">
        <v>81</v>
      </c>
      <c r="B176" s="16">
        <v>563</v>
      </c>
      <c r="C176" s="16">
        <v>402</v>
      </c>
      <c r="D176" s="16">
        <f t="shared" si="4"/>
        <v>-161</v>
      </c>
      <c r="E176" s="26">
        <f t="shared" si="5"/>
        <v>-28.596802841918294</v>
      </c>
    </row>
    <row r="177" spans="1:5" ht="24.75" customHeight="1">
      <c r="A177" s="35" t="s">
        <v>214</v>
      </c>
      <c r="B177" s="16">
        <v>165</v>
      </c>
      <c r="C177" s="16">
        <v>123</v>
      </c>
      <c r="D177" s="16">
        <f t="shared" si="4"/>
        <v>-42</v>
      </c>
      <c r="E177" s="26">
        <f t="shared" si="5"/>
        <v>-25.454545454545453</v>
      </c>
    </row>
    <row r="178" spans="1:5" ht="24.75" customHeight="1">
      <c r="A178" s="104" t="s">
        <v>215</v>
      </c>
      <c r="B178" s="16">
        <f aca="true" t="shared" si="6" ref="B178:B182">SUM(B179:B179)</f>
        <v>1021</v>
      </c>
      <c r="C178" s="16">
        <f>SUM(C179:C179)</f>
        <v>1595</v>
      </c>
      <c r="D178" s="16">
        <f t="shared" si="4"/>
        <v>574</v>
      </c>
      <c r="E178" s="26">
        <f t="shared" si="5"/>
        <v>56.219392752203724</v>
      </c>
    </row>
    <row r="179" spans="1:5" ht="24.75" customHeight="1">
      <c r="A179" s="35" t="s">
        <v>217</v>
      </c>
      <c r="B179" s="16">
        <v>1021</v>
      </c>
      <c r="C179" s="16">
        <v>1595</v>
      </c>
      <c r="D179" s="16">
        <f t="shared" si="4"/>
        <v>574</v>
      </c>
      <c r="E179" s="26">
        <f t="shared" si="5"/>
        <v>56.219392752203724</v>
      </c>
    </row>
    <row r="180" spans="1:5" ht="24.75" customHeight="1">
      <c r="A180" s="104" t="s">
        <v>220</v>
      </c>
      <c r="B180" s="16">
        <f t="shared" si="6"/>
        <v>3056</v>
      </c>
      <c r="C180" s="16">
        <f>SUM(C181:C181)</f>
        <v>7476</v>
      </c>
      <c r="D180" s="16">
        <f t="shared" si="4"/>
        <v>4420</v>
      </c>
      <c r="E180" s="26">
        <f t="shared" si="5"/>
        <v>144.63350785340313</v>
      </c>
    </row>
    <row r="181" spans="1:5" ht="24.75" customHeight="1">
      <c r="A181" s="35" t="s">
        <v>222</v>
      </c>
      <c r="B181" s="16">
        <v>3056</v>
      </c>
      <c r="C181" s="16">
        <v>7476</v>
      </c>
      <c r="D181" s="16">
        <f t="shared" si="4"/>
        <v>4420</v>
      </c>
      <c r="E181" s="26">
        <f t="shared" si="5"/>
        <v>144.63350785340313</v>
      </c>
    </row>
    <row r="182" spans="1:5" ht="24.75" customHeight="1">
      <c r="A182" s="104" t="s">
        <v>223</v>
      </c>
      <c r="B182" s="16">
        <f t="shared" si="6"/>
        <v>2567</v>
      </c>
      <c r="C182" s="16">
        <f>SUM(C183:C183)</f>
        <v>1517</v>
      </c>
      <c r="D182" s="16">
        <f t="shared" si="4"/>
        <v>-1050</v>
      </c>
      <c r="E182" s="26">
        <f t="shared" si="5"/>
        <v>-40.903778730035064</v>
      </c>
    </row>
    <row r="183" spans="1:5" ht="24.75" customHeight="1">
      <c r="A183" s="35" t="s">
        <v>224</v>
      </c>
      <c r="B183" s="16">
        <v>2567</v>
      </c>
      <c r="C183" s="16">
        <v>1517</v>
      </c>
      <c r="D183" s="16">
        <f t="shared" si="4"/>
        <v>-1050</v>
      </c>
      <c r="E183" s="26">
        <f t="shared" si="5"/>
        <v>-40.903778730035064</v>
      </c>
    </row>
    <row r="184" spans="1:5" ht="24.75" customHeight="1">
      <c r="A184" s="104" t="s">
        <v>225</v>
      </c>
      <c r="B184" s="16">
        <f>SUM(B185:B185)</f>
        <v>39</v>
      </c>
      <c r="C184" s="16">
        <f>SUM(C185:C185)</f>
        <v>31</v>
      </c>
      <c r="D184" s="16">
        <f t="shared" si="4"/>
        <v>-8</v>
      </c>
      <c r="E184" s="26">
        <f t="shared" si="5"/>
        <v>-20.51282051282051</v>
      </c>
    </row>
    <row r="185" spans="1:5" ht="24.75" customHeight="1">
      <c r="A185" s="35" t="s">
        <v>226</v>
      </c>
      <c r="B185" s="16">
        <v>39</v>
      </c>
      <c r="C185" s="16">
        <v>31</v>
      </c>
      <c r="D185" s="16">
        <f t="shared" si="4"/>
        <v>-8</v>
      </c>
      <c r="E185" s="26">
        <f t="shared" si="5"/>
        <v>-20.51282051282051</v>
      </c>
    </row>
    <row r="186" spans="1:5" ht="24.75" customHeight="1">
      <c r="A186" s="104" t="s">
        <v>228</v>
      </c>
      <c r="B186" s="16">
        <f>SUM(B187:B187)</f>
        <v>195</v>
      </c>
      <c r="C186" s="16">
        <f>SUM(C187:C187)</f>
        <v>88</v>
      </c>
      <c r="D186" s="16">
        <f t="shared" si="4"/>
        <v>-107</v>
      </c>
      <c r="E186" s="26">
        <f t="shared" si="5"/>
        <v>-54.871794871794876</v>
      </c>
    </row>
    <row r="187" spans="1:5" ht="24.75" customHeight="1">
      <c r="A187" s="35" t="s">
        <v>229</v>
      </c>
      <c r="B187" s="16">
        <v>195</v>
      </c>
      <c r="C187" s="16">
        <v>88</v>
      </c>
      <c r="D187" s="16">
        <f t="shared" si="4"/>
        <v>-107</v>
      </c>
      <c r="E187" s="26">
        <f t="shared" si="5"/>
        <v>-54.871794871794876</v>
      </c>
    </row>
    <row r="188" spans="1:5" ht="24.75" customHeight="1">
      <c r="A188" s="104" t="s">
        <v>230</v>
      </c>
      <c r="B188" s="16">
        <f>SUM(B189,B199,B203,B208,B212,B210)</f>
        <v>9360</v>
      </c>
      <c r="C188" s="16">
        <f>SUM(C189,C199,C203,C208,C212,C210)</f>
        <v>6219</v>
      </c>
      <c r="D188" s="16">
        <f t="shared" si="4"/>
        <v>-3141</v>
      </c>
      <c r="E188" s="26">
        <f t="shared" si="5"/>
        <v>-33.55769230769231</v>
      </c>
    </row>
    <row r="189" spans="1:5" ht="24.75" customHeight="1">
      <c r="A189" s="104" t="s">
        <v>231</v>
      </c>
      <c r="B189" s="16">
        <f>SUM(B190:B198)</f>
        <v>1977</v>
      </c>
      <c r="C189" s="16">
        <f>SUM(C190:C198)</f>
        <v>1768</v>
      </c>
      <c r="D189" s="16">
        <f t="shared" si="4"/>
        <v>-209</v>
      </c>
      <c r="E189" s="26">
        <f t="shared" si="5"/>
        <v>-10.571573090541223</v>
      </c>
    </row>
    <row r="190" spans="1:5" ht="24.75" customHeight="1">
      <c r="A190" s="35" t="s">
        <v>81</v>
      </c>
      <c r="B190" s="16">
        <v>300</v>
      </c>
      <c r="C190" s="16">
        <v>241</v>
      </c>
      <c r="D190" s="16">
        <f t="shared" si="4"/>
        <v>-59</v>
      </c>
      <c r="E190" s="26">
        <f t="shared" si="5"/>
        <v>-19.666666666666664</v>
      </c>
    </row>
    <row r="191" spans="1:5" ht="24.75" customHeight="1">
      <c r="A191" s="35" t="s">
        <v>82</v>
      </c>
      <c r="B191" s="16">
        <v>53</v>
      </c>
      <c r="C191" s="16">
        <v>62</v>
      </c>
      <c r="D191" s="16">
        <f t="shared" si="4"/>
        <v>9</v>
      </c>
      <c r="E191" s="26">
        <f t="shared" si="5"/>
        <v>16.9811320754717</v>
      </c>
    </row>
    <row r="192" spans="1:5" ht="24.75" customHeight="1">
      <c r="A192" s="35" t="s">
        <v>232</v>
      </c>
      <c r="B192" s="16">
        <v>578</v>
      </c>
      <c r="C192" s="16">
        <v>519</v>
      </c>
      <c r="D192" s="16">
        <f t="shared" si="4"/>
        <v>-59</v>
      </c>
      <c r="E192" s="26">
        <f t="shared" si="5"/>
        <v>-10.207612456747404</v>
      </c>
    </row>
    <row r="193" spans="1:5" ht="24.75" customHeight="1">
      <c r="A193" s="35" t="s">
        <v>233</v>
      </c>
      <c r="B193" s="16">
        <v>80</v>
      </c>
      <c r="C193" s="16">
        <v>80</v>
      </c>
      <c r="D193" s="16">
        <f t="shared" si="4"/>
        <v>0</v>
      </c>
      <c r="E193" s="26">
        <f t="shared" si="5"/>
        <v>0</v>
      </c>
    </row>
    <row r="194" spans="1:5" ht="24.75" customHeight="1">
      <c r="A194" s="35" t="s">
        <v>234</v>
      </c>
      <c r="B194" s="16">
        <v>715</v>
      </c>
      <c r="C194" s="16">
        <v>648</v>
      </c>
      <c r="D194" s="16">
        <f t="shared" si="4"/>
        <v>-67</v>
      </c>
      <c r="E194" s="26">
        <f t="shared" si="5"/>
        <v>-9.37062937062937</v>
      </c>
    </row>
    <row r="195" spans="1:5" ht="24.75" customHeight="1">
      <c r="A195" s="35" t="s">
        <v>235</v>
      </c>
      <c r="B195" s="16">
        <v>40</v>
      </c>
      <c r="C195" s="16">
        <v>0</v>
      </c>
      <c r="D195" s="16">
        <f t="shared" si="4"/>
        <v>-40</v>
      </c>
      <c r="E195" s="26">
        <f t="shared" si="5"/>
        <v>-100</v>
      </c>
    </row>
    <row r="196" spans="1:5" ht="24.75" customHeight="1">
      <c r="A196" s="35" t="s">
        <v>236</v>
      </c>
      <c r="B196" s="16">
        <v>85</v>
      </c>
      <c r="C196" s="16">
        <v>94</v>
      </c>
      <c r="D196" s="16">
        <f t="shared" si="4"/>
        <v>9</v>
      </c>
      <c r="E196" s="26">
        <f t="shared" si="5"/>
        <v>10.588235294117647</v>
      </c>
    </row>
    <row r="197" spans="1:5" ht="24.75" customHeight="1">
      <c r="A197" s="35" t="s">
        <v>237</v>
      </c>
      <c r="B197" s="16">
        <v>50</v>
      </c>
      <c r="C197" s="16">
        <v>45</v>
      </c>
      <c r="D197" s="16">
        <f t="shared" si="4"/>
        <v>-5</v>
      </c>
      <c r="E197" s="26">
        <f t="shared" si="5"/>
        <v>-10</v>
      </c>
    </row>
    <row r="198" spans="1:5" ht="24.75" customHeight="1">
      <c r="A198" s="35" t="s">
        <v>239</v>
      </c>
      <c r="B198" s="16">
        <v>76</v>
      </c>
      <c r="C198" s="16">
        <v>79</v>
      </c>
      <c r="D198" s="16">
        <f t="shared" si="4"/>
        <v>3</v>
      </c>
      <c r="E198" s="26">
        <f t="shared" si="5"/>
        <v>3.9473684210526314</v>
      </c>
    </row>
    <row r="199" spans="1:5" ht="24.75" customHeight="1">
      <c r="A199" s="104" t="s">
        <v>240</v>
      </c>
      <c r="B199" s="16">
        <f>SUM(B200:B202)</f>
        <v>4664</v>
      </c>
      <c r="C199" s="16">
        <f>SUM(C200:C202)</f>
        <v>2758</v>
      </c>
      <c r="D199" s="16">
        <f aca="true" t="shared" si="7" ref="D199:D262">C199-B199</f>
        <v>-1906</v>
      </c>
      <c r="E199" s="26">
        <f aca="true" t="shared" si="8" ref="E199:E262">IF(B199=0,"",D199/B199*100)</f>
        <v>-40.866209262435675</v>
      </c>
    </row>
    <row r="200" spans="1:5" ht="24.75" customHeight="1">
      <c r="A200" s="35" t="s">
        <v>242</v>
      </c>
      <c r="B200" s="16">
        <v>2931</v>
      </c>
      <c r="C200" s="16">
        <v>2534</v>
      </c>
      <c r="D200" s="16">
        <f t="shared" si="7"/>
        <v>-397</v>
      </c>
      <c r="E200" s="26">
        <f t="shared" si="8"/>
        <v>-13.54486523370863</v>
      </c>
    </row>
    <row r="201" spans="1:5" ht="24.75" customHeight="1">
      <c r="A201" s="35" t="s">
        <v>243</v>
      </c>
      <c r="B201" s="16">
        <v>1521</v>
      </c>
      <c r="C201" s="16">
        <v>0</v>
      </c>
      <c r="D201" s="16">
        <f t="shared" si="7"/>
        <v>-1521</v>
      </c>
      <c r="E201" s="26">
        <f t="shared" si="8"/>
        <v>-100</v>
      </c>
    </row>
    <row r="202" spans="1:5" ht="24.75" customHeight="1">
      <c r="A202" s="35" t="s">
        <v>244</v>
      </c>
      <c r="B202" s="16">
        <v>212</v>
      </c>
      <c r="C202" s="16">
        <v>224</v>
      </c>
      <c r="D202" s="16">
        <f t="shared" si="7"/>
        <v>12</v>
      </c>
      <c r="E202" s="26">
        <f t="shared" si="8"/>
        <v>5.660377358490567</v>
      </c>
    </row>
    <row r="203" spans="1:5" ht="24.75" customHeight="1">
      <c r="A203" s="104" t="s">
        <v>245</v>
      </c>
      <c r="B203" s="16">
        <f>SUM(B204:B207)</f>
        <v>1418</v>
      </c>
      <c r="C203" s="16">
        <f>SUM(C204:C207)</f>
        <v>810</v>
      </c>
      <c r="D203" s="16">
        <f t="shared" si="7"/>
        <v>-608</v>
      </c>
      <c r="E203" s="26">
        <f t="shared" si="8"/>
        <v>-42.877291960507755</v>
      </c>
    </row>
    <row r="204" spans="1:5" ht="24.75" customHeight="1">
      <c r="A204" s="35" t="s">
        <v>246</v>
      </c>
      <c r="B204" s="16">
        <v>80</v>
      </c>
      <c r="C204" s="16">
        <v>19</v>
      </c>
      <c r="D204" s="16">
        <f t="shared" si="7"/>
        <v>-61</v>
      </c>
      <c r="E204" s="26">
        <f t="shared" si="8"/>
        <v>-76.25</v>
      </c>
    </row>
    <row r="205" spans="1:5" ht="24.75" customHeight="1">
      <c r="A205" s="35" t="s">
        <v>247</v>
      </c>
      <c r="B205" s="16">
        <v>170</v>
      </c>
      <c r="C205" s="16">
        <v>343</v>
      </c>
      <c r="D205" s="16">
        <f t="shared" si="7"/>
        <v>173</v>
      </c>
      <c r="E205" s="26">
        <f t="shared" si="8"/>
        <v>101.76470588235293</v>
      </c>
    </row>
    <row r="206" spans="1:5" ht="24.75" customHeight="1">
      <c r="A206" s="35" t="s">
        <v>248</v>
      </c>
      <c r="B206" s="16">
        <v>335</v>
      </c>
      <c r="C206" s="16">
        <v>90</v>
      </c>
      <c r="D206" s="16">
        <f t="shared" si="7"/>
        <v>-245</v>
      </c>
      <c r="E206" s="26">
        <f t="shared" si="8"/>
        <v>-73.13432835820896</v>
      </c>
    </row>
    <row r="207" spans="1:5" ht="24.75" customHeight="1">
      <c r="A207" s="35" t="s">
        <v>249</v>
      </c>
      <c r="B207" s="16">
        <v>833</v>
      </c>
      <c r="C207" s="16">
        <v>358</v>
      </c>
      <c r="D207" s="16">
        <f t="shared" si="7"/>
        <v>-475</v>
      </c>
      <c r="E207" s="26">
        <f t="shared" si="8"/>
        <v>-57.022809123649466</v>
      </c>
    </row>
    <row r="208" spans="1:5" ht="24.75" customHeight="1">
      <c r="A208" s="104" t="s">
        <v>251</v>
      </c>
      <c r="B208" s="16">
        <f>SUM(B209:B209)</f>
        <v>883</v>
      </c>
      <c r="C208" s="16">
        <f>SUM(C209:C209)</f>
        <v>824</v>
      </c>
      <c r="D208" s="16">
        <f t="shared" si="7"/>
        <v>-59</v>
      </c>
      <c r="E208" s="26">
        <f t="shared" si="8"/>
        <v>-6.681766704416761</v>
      </c>
    </row>
    <row r="209" spans="1:5" ht="24.75" customHeight="1">
      <c r="A209" s="35" t="s">
        <v>253</v>
      </c>
      <c r="B209" s="16">
        <v>883</v>
      </c>
      <c r="C209" s="16">
        <v>824</v>
      </c>
      <c r="D209" s="16">
        <f t="shared" si="7"/>
        <v>-59</v>
      </c>
      <c r="E209" s="26">
        <f t="shared" si="8"/>
        <v>-6.681766704416761</v>
      </c>
    </row>
    <row r="210" spans="1:5" ht="24.75" customHeight="1">
      <c r="A210" s="104" t="s">
        <v>254</v>
      </c>
      <c r="B210" s="16">
        <f>SUM(B211:B211)</f>
        <v>149</v>
      </c>
      <c r="C210" s="16">
        <f>SUM(C211:C211)</f>
        <v>59</v>
      </c>
      <c r="D210" s="16">
        <f t="shared" si="7"/>
        <v>-90</v>
      </c>
      <c r="E210" s="26">
        <f t="shared" si="8"/>
        <v>-60.40268456375839</v>
      </c>
    </row>
    <row r="211" spans="1:5" ht="24.75" customHeight="1">
      <c r="A211" s="35" t="s">
        <v>255</v>
      </c>
      <c r="B211" s="16">
        <v>149</v>
      </c>
      <c r="C211" s="16">
        <v>59</v>
      </c>
      <c r="D211" s="16">
        <f t="shared" si="7"/>
        <v>-90</v>
      </c>
      <c r="E211" s="26">
        <f t="shared" si="8"/>
        <v>-60.40268456375839</v>
      </c>
    </row>
    <row r="212" spans="1:5" ht="24.75" customHeight="1">
      <c r="A212" s="104" t="s">
        <v>256</v>
      </c>
      <c r="B212" s="16">
        <f>SUM(B213:B214)</f>
        <v>269</v>
      </c>
      <c r="C212" s="16">
        <f>SUM(C213:C214)</f>
        <v>0</v>
      </c>
      <c r="D212" s="16">
        <f t="shared" si="7"/>
        <v>-269</v>
      </c>
      <c r="E212" s="26">
        <f t="shared" si="8"/>
        <v>-100</v>
      </c>
    </row>
    <row r="213" spans="1:5" ht="24.75" customHeight="1">
      <c r="A213" s="35" t="s">
        <v>258</v>
      </c>
      <c r="B213" s="16">
        <v>62</v>
      </c>
      <c r="C213" s="16">
        <v>0</v>
      </c>
      <c r="D213" s="16">
        <f t="shared" si="7"/>
        <v>-62</v>
      </c>
      <c r="E213" s="26">
        <f t="shared" si="8"/>
        <v>-100</v>
      </c>
    </row>
    <row r="214" spans="1:5" ht="24.75" customHeight="1">
      <c r="A214" s="35" t="s">
        <v>259</v>
      </c>
      <c r="B214" s="16">
        <v>207</v>
      </c>
      <c r="C214" s="16">
        <v>0</v>
      </c>
      <c r="D214" s="16">
        <f t="shared" si="7"/>
        <v>-207</v>
      </c>
      <c r="E214" s="26">
        <f t="shared" si="8"/>
        <v>-100</v>
      </c>
    </row>
    <row r="215" spans="1:5" ht="24.75" customHeight="1">
      <c r="A215" s="104" t="s">
        <v>260</v>
      </c>
      <c r="B215" s="16">
        <f>SUM(B216,B224,B231,B238,B240,B243,B245,B251,B255,B258,B261,B264,B267,B269,B277,B271)</f>
        <v>38579</v>
      </c>
      <c r="C215" s="16">
        <f>SUM(C216,C224,C231,C238,C240,C243,C245,C251,C255,C258,C261,C264,C267,C269,C277,C271)</f>
        <v>45502</v>
      </c>
      <c r="D215" s="16">
        <f t="shared" si="7"/>
        <v>6923</v>
      </c>
      <c r="E215" s="26">
        <f t="shared" si="8"/>
        <v>17.944995982270147</v>
      </c>
    </row>
    <row r="216" spans="1:5" ht="24.75" customHeight="1">
      <c r="A216" s="104" t="s">
        <v>261</v>
      </c>
      <c r="B216" s="16">
        <f>SUM(B217:B223)</f>
        <v>2033</v>
      </c>
      <c r="C216" s="16">
        <f>SUM(C217:C223)</f>
        <v>1823</v>
      </c>
      <c r="D216" s="16">
        <f t="shared" si="7"/>
        <v>-210</v>
      </c>
      <c r="E216" s="26">
        <f t="shared" si="8"/>
        <v>-10.329562223315298</v>
      </c>
    </row>
    <row r="217" spans="1:5" ht="24.75" customHeight="1">
      <c r="A217" s="35" t="s">
        <v>81</v>
      </c>
      <c r="B217" s="16">
        <v>513</v>
      </c>
      <c r="C217" s="16">
        <v>408</v>
      </c>
      <c r="D217" s="16">
        <f t="shared" si="7"/>
        <v>-105</v>
      </c>
      <c r="E217" s="26">
        <f t="shared" si="8"/>
        <v>-20.46783625730994</v>
      </c>
    </row>
    <row r="218" spans="1:5" ht="24.75" customHeight="1">
      <c r="A218" s="35" t="s">
        <v>82</v>
      </c>
      <c r="B218" s="16">
        <v>131</v>
      </c>
      <c r="C218" s="16">
        <v>120</v>
      </c>
      <c r="D218" s="16">
        <f t="shared" si="7"/>
        <v>-11</v>
      </c>
      <c r="E218" s="26">
        <f t="shared" si="8"/>
        <v>-8.396946564885496</v>
      </c>
    </row>
    <row r="219" spans="1:5" ht="24.75" customHeight="1">
      <c r="A219" s="35" t="s">
        <v>263</v>
      </c>
      <c r="B219" s="16">
        <v>63</v>
      </c>
      <c r="C219" s="16">
        <v>62</v>
      </c>
      <c r="D219" s="16">
        <f t="shared" si="7"/>
        <v>-1</v>
      </c>
      <c r="E219" s="26">
        <f t="shared" si="8"/>
        <v>-1.5873015873015872</v>
      </c>
    </row>
    <row r="220" spans="1:5" ht="24.75" customHeight="1">
      <c r="A220" s="35" t="s">
        <v>264</v>
      </c>
      <c r="B220" s="16">
        <v>101</v>
      </c>
      <c r="C220" s="16">
        <v>264</v>
      </c>
      <c r="D220" s="16">
        <f t="shared" si="7"/>
        <v>163</v>
      </c>
      <c r="E220" s="26">
        <f t="shared" si="8"/>
        <v>161.3861386138614</v>
      </c>
    </row>
    <row r="221" spans="1:5" ht="24.75" customHeight="1">
      <c r="A221" s="35" t="s">
        <v>265</v>
      </c>
      <c r="B221" s="16">
        <v>287</v>
      </c>
      <c r="C221" s="16">
        <v>220</v>
      </c>
      <c r="D221" s="16">
        <f t="shared" si="7"/>
        <v>-67</v>
      </c>
      <c r="E221" s="26">
        <f t="shared" si="8"/>
        <v>-23.34494773519164</v>
      </c>
    </row>
    <row r="222" spans="1:5" ht="24.75" customHeight="1">
      <c r="A222" s="35" t="s">
        <v>266</v>
      </c>
      <c r="B222" s="16">
        <v>153</v>
      </c>
      <c r="C222" s="16">
        <v>140</v>
      </c>
      <c r="D222" s="16">
        <f t="shared" si="7"/>
        <v>-13</v>
      </c>
      <c r="E222" s="26">
        <f t="shared" si="8"/>
        <v>-8.49673202614379</v>
      </c>
    </row>
    <row r="223" spans="1:5" ht="24.75" customHeight="1">
      <c r="A223" s="35" t="s">
        <v>268</v>
      </c>
      <c r="B223" s="16">
        <v>785</v>
      </c>
      <c r="C223" s="16">
        <v>609</v>
      </c>
      <c r="D223" s="16">
        <f t="shared" si="7"/>
        <v>-176</v>
      </c>
      <c r="E223" s="26">
        <f t="shared" si="8"/>
        <v>-22.420382165605098</v>
      </c>
    </row>
    <row r="224" spans="1:5" ht="24.75" customHeight="1">
      <c r="A224" s="104" t="s">
        <v>269</v>
      </c>
      <c r="B224" s="16">
        <f>SUM(B225:B230)</f>
        <v>4019</v>
      </c>
      <c r="C224" s="16">
        <f>SUM(C225:C230)</f>
        <v>3641</v>
      </c>
      <c r="D224" s="16">
        <f t="shared" si="7"/>
        <v>-378</v>
      </c>
      <c r="E224" s="26">
        <f t="shared" si="8"/>
        <v>-9.405324707638716</v>
      </c>
    </row>
    <row r="225" spans="1:5" ht="24.75" customHeight="1">
      <c r="A225" s="35" t="s">
        <v>81</v>
      </c>
      <c r="B225" s="16">
        <v>105</v>
      </c>
      <c r="C225" s="16">
        <v>104</v>
      </c>
      <c r="D225" s="16">
        <f t="shared" si="7"/>
        <v>-1</v>
      </c>
      <c r="E225" s="26">
        <f t="shared" si="8"/>
        <v>-0.9523809523809524</v>
      </c>
    </row>
    <row r="226" spans="1:5" ht="24.75" customHeight="1">
      <c r="A226" s="35" t="s">
        <v>82</v>
      </c>
      <c r="B226" s="16"/>
      <c r="C226" s="16">
        <v>2</v>
      </c>
      <c r="D226" s="16">
        <f t="shared" si="7"/>
        <v>2</v>
      </c>
      <c r="E226" s="26">
        <f t="shared" si="8"/>
      </c>
    </row>
    <row r="227" spans="1:5" ht="24.75" customHeight="1">
      <c r="A227" s="35" t="s">
        <v>270</v>
      </c>
      <c r="B227" s="16">
        <v>344</v>
      </c>
      <c r="C227" s="16">
        <v>330</v>
      </c>
      <c r="D227" s="16">
        <f t="shared" si="7"/>
        <v>-14</v>
      </c>
      <c r="E227" s="26">
        <f t="shared" si="8"/>
        <v>-4.069767441860465</v>
      </c>
    </row>
    <row r="228" spans="1:5" ht="24.75" customHeight="1">
      <c r="A228" s="35" t="s">
        <v>271</v>
      </c>
      <c r="B228" s="16">
        <v>22</v>
      </c>
      <c r="C228" s="16">
        <v>15</v>
      </c>
      <c r="D228" s="16">
        <f t="shared" si="7"/>
        <v>-7</v>
      </c>
      <c r="E228" s="26">
        <f t="shared" si="8"/>
        <v>-31.818181818181817</v>
      </c>
    </row>
    <row r="229" spans="1:5" ht="24.75" customHeight="1">
      <c r="A229" s="35" t="s">
        <v>272</v>
      </c>
      <c r="B229" s="16">
        <v>2953</v>
      </c>
      <c r="C229" s="16">
        <v>2841</v>
      </c>
      <c r="D229" s="16">
        <f t="shared" si="7"/>
        <v>-112</v>
      </c>
      <c r="E229" s="26">
        <f t="shared" si="8"/>
        <v>-3.792753132407721</v>
      </c>
    </row>
    <row r="230" spans="1:5" ht="24.75" customHeight="1">
      <c r="A230" s="35" t="s">
        <v>273</v>
      </c>
      <c r="B230" s="16">
        <v>595</v>
      </c>
      <c r="C230" s="16">
        <v>349</v>
      </c>
      <c r="D230" s="16">
        <f t="shared" si="7"/>
        <v>-246</v>
      </c>
      <c r="E230" s="26">
        <f t="shared" si="8"/>
        <v>-41.344537815126046</v>
      </c>
    </row>
    <row r="231" spans="1:5" ht="24.75" customHeight="1">
      <c r="A231" s="104" t="s">
        <v>274</v>
      </c>
      <c r="B231" s="16">
        <f>SUM(B232:B237)</f>
        <v>22212</v>
      </c>
      <c r="C231" s="16">
        <f>SUM(C232:C237)</f>
        <v>30614</v>
      </c>
      <c r="D231" s="16">
        <f t="shared" si="7"/>
        <v>8402</v>
      </c>
      <c r="E231" s="26">
        <f t="shared" si="8"/>
        <v>37.82640014406627</v>
      </c>
    </row>
    <row r="232" spans="1:5" ht="24.75" customHeight="1">
      <c r="A232" s="35" t="s">
        <v>275</v>
      </c>
      <c r="B232" s="16">
        <v>2195</v>
      </c>
      <c r="C232" s="16">
        <v>2328</v>
      </c>
      <c r="D232" s="16">
        <f t="shared" si="7"/>
        <v>133</v>
      </c>
      <c r="E232" s="26">
        <f t="shared" si="8"/>
        <v>6.0592255125284735</v>
      </c>
    </row>
    <row r="233" spans="1:5" ht="24.75" customHeight="1">
      <c r="A233" s="35" t="s">
        <v>276</v>
      </c>
      <c r="B233" s="16">
        <v>1555</v>
      </c>
      <c r="C233" s="16">
        <v>4971</v>
      </c>
      <c r="D233" s="16">
        <f t="shared" si="7"/>
        <v>3416</v>
      </c>
      <c r="E233" s="26">
        <f t="shared" si="8"/>
        <v>219.67845659163987</v>
      </c>
    </row>
    <row r="234" spans="1:5" ht="24.75" customHeight="1">
      <c r="A234" s="35" t="s">
        <v>278</v>
      </c>
      <c r="B234" s="16">
        <v>4286</v>
      </c>
      <c r="C234" s="16">
        <v>8876</v>
      </c>
      <c r="D234" s="16">
        <f t="shared" si="7"/>
        <v>4590</v>
      </c>
      <c r="E234" s="26">
        <f t="shared" si="8"/>
        <v>107.09286047596827</v>
      </c>
    </row>
    <row r="235" spans="1:5" ht="24.75" customHeight="1">
      <c r="A235" s="35" t="s">
        <v>279</v>
      </c>
      <c r="B235" s="16">
        <v>5276</v>
      </c>
      <c r="C235" s="16">
        <v>4939</v>
      </c>
      <c r="D235" s="16">
        <f t="shared" si="7"/>
        <v>-337</v>
      </c>
      <c r="E235" s="26">
        <f t="shared" si="8"/>
        <v>-6.387414708112206</v>
      </c>
    </row>
    <row r="236" spans="1:5" ht="34.5" customHeight="1">
      <c r="A236" s="35" t="s">
        <v>280</v>
      </c>
      <c r="B236" s="16">
        <v>8000</v>
      </c>
      <c r="C236" s="16">
        <v>8500</v>
      </c>
      <c r="D236" s="16">
        <f t="shared" si="7"/>
        <v>500</v>
      </c>
      <c r="E236" s="26">
        <f t="shared" si="8"/>
        <v>6.25</v>
      </c>
    </row>
    <row r="237" spans="1:5" ht="24.75" customHeight="1">
      <c r="A237" s="35" t="s">
        <v>282</v>
      </c>
      <c r="B237" s="16">
        <v>900</v>
      </c>
      <c r="C237" s="16">
        <v>1000</v>
      </c>
      <c r="D237" s="16">
        <f t="shared" si="7"/>
        <v>100</v>
      </c>
      <c r="E237" s="26">
        <f t="shared" si="8"/>
        <v>11.11111111111111</v>
      </c>
    </row>
    <row r="238" spans="1:5" ht="24.75" customHeight="1">
      <c r="A238" s="104" t="s">
        <v>283</v>
      </c>
      <c r="B238" s="16">
        <f>SUM(B239:B239)</f>
        <v>411</v>
      </c>
      <c r="C238" s="16">
        <f>SUM(C239:C239)</f>
        <v>320</v>
      </c>
      <c r="D238" s="16">
        <f t="shared" si="7"/>
        <v>-91</v>
      </c>
      <c r="E238" s="26">
        <f t="shared" si="8"/>
        <v>-22.14111922141119</v>
      </c>
    </row>
    <row r="239" spans="1:5" ht="24.75" customHeight="1">
      <c r="A239" s="35" t="s">
        <v>286</v>
      </c>
      <c r="B239" s="16">
        <v>411</v>
      </c>
      <c r="C239" s="16">
        <v>320</v>
      </c>
      <c r="D239" s="16">
        <f t="shared" si="7"/>
        <v>-91</v>
      </c>
      <c r="E239" s="26">
        <f t="shared" si="8"/>
        <v>-22.14111922141119</v>
      </c>
    </row>
    <row r="240" spans="1:5" ht="24.75" customHeight="1">
      <c r="A240" s="104" t="s">
        <v>287</v>
      </c>
      <c r="B240" s="16">
        <f>SUM(B241:B242)</f>
        <v>15</v>
      </c>
      <c r="C240" s="16">
        <f>SUM(C241:C242)</f>
        <v>1087</v>
      </c>
      <c r="D240" s="16">
        <f t="shared" si="7"/>
        <v>1072</v>
      </c>
      <c r="E240" s="26">
        <f t="shared" si="8"/>
        <v>7146.666666666667</v>
      </c>
    </row>
    <row r="241" spans="1:5" ht="24.75" customHeight="1">
      <c r="A241" s="35" t="s">
        <v>291</v>
      </c>
      <c r="B241" s="16">
        <v>0</v>
      </c>
      <c r="C241" s="16">
        <v>420</v>
      </c>
      <c r="D241" s="16">
        <f t="shared" si="7"/>
        <v>420</v>
      </c>
      <c r="E241" s="26">
        <f t="shared" si="8"/>
      </c>
    </row>
    <row r="242" spans="1:5" ht="24.75" customHeight="1">
      <c r="A242" s="35" t="s">
        <v>294</v>
      </c>
      <c r="B242" s="16">
        <v>15</v>
      </c>
      <c r="C242" s="16">
        <v>667</v>
      </c>
      <c r="D242" s="16">
        <f t="shared" si="7"/>
        <v>652</v>
      </c>
      <c r="E242" s="26">
        <f t="shared" si="8"/>
        <v>4346.666666666667</v>
      </c>
    </row>
    <row r="243" spans="1:5" ht="24.75" customHeight="1">
      <c r="A243" s="104" t="s">
        <v>295</v>
      </c>
      <c r="B243" s="16">
        <f>SUM(B244:B244)</f>
        <v>0</v>
      </c>
      <c r="C243" s="16">
        <f>SUM(C244:C244)</f>
        <v>259</v>
      </c>
      <c r="D243" s="16">
        <f t="shared" si="7"/>
        <v>259</v>
      </c>
      <c r="E243" s="26">
        <f t="shared" si="8"/>
      </c>
    </row>
    <row r="244" spans="1:5" ht="24.75" customHeight="1">
      <c r="A244" s="35" t="s">
        <v>300</v>
      </c>
      <c r="B244" s="16">
        <v>0</v>
      </c>
      <c r="C244" s="16">
        <v>259</v>
      </c>
      <c r="D244" s="16">
        <f t="shared" si="7"/>
        <v>259</v>
      </c>
      <c r="E244" s="26">
        <f t="shared" si="8"/>
      </c>
    </row>
    <row r="245" spans="1:5" ht="24.75" customHeight="1">
      <c r="A245" s="104" t="s">
        <v>301</v>
      </c>
      <c r="B245" s="16">
        <f>SUM(B246:B250)</f>
        <v>3431</v>
      </c>
      <c r="C245" s="16">
        <f>SUM(C246:C250)</f>
        <v>2698</v>
      </c>
      <c r="D245" s="16">
        <f t="shared" si="7"/>
        <v>-733</v>
      </c>
      <c r="E245" s="26">
        <f t="shared" si="8"/>
        <v>-21.36403380938502</v>
      </c>
    </row>
    <row r="246" spans="1:5" ht="24.75" customHeight="1">
      <c r="A246" s="35" t="s">
        <v>302</v>
      </c>
      <c r="B246" s="16">
        <v>56</v>
      </c>
      <c r="C246" s="16">
        <v>65</v>
      </c>
      <c r="D246" s="16">
        <f t="shared" si="7"/>
        <v>9</v>
      </c>
      <c r="E246" s="26">
        <f t="shared" si="8"/>
        <v>16.071428571428573</v>
      </c>
    </row>
    <row r="247" spans="1:5" ht="24.75" customHeight="1">
      <c r="A247" s="35" t="s">
        <v>303</v>
      </c>
      <c r="B247" s="16">
        <v>1189</v>
      </c>
      <c r="C247" s="16">
        <v>1239</v>
      </c>
      <c r="D247" s="16">
        <f t="shared" si="7"/>
        <v>50</v>
      </c>
      <c r="E247" s="26">
        <f t="shared" si="8"/>
        <v>4.205214465937763</v>
      </c>
    </row>
    <row r="248" spans="1:5" ht="24.75" customHeight="1">
      <c r="A248" s="35" t="s">
        <v>304</v>
      </c>
      <c r="B248" s="16">
        <v>300</v>
      </c>
      <c r="C248" s="16">
        <v>100</v>
      </c>
      <c r="D248" s="16">
        <f t="shared" si="7"/>
        <v>-200</v>
      </c>
      <c r="E248" s="26">
        <f t="shared" si="8"/>
        <v>-66.66666666666666</v>
      </c>
    </row>
    <row r="249" spans="1:5" ht="24.75" customHeight="1">
      <c r="A249" s="35" t="s">
        <v>305</v>
      </c>
      <c r="B249" s="16">
        <v>1586</v>
      </c>
      <c r="C249" s="16">
        <v>1144</v>
      </c>
      <c r="D249" s="16">
        <f t="shared" si="7"/>
        <v>-442</v>
      </c>
      <c r="E249" s="26">
        <f t="shared" si="8"/>
        <v>-27.86885245901639</v>
      </c>
    </row>
    <row r="250" spans="1:5" ht="24.75" customHeight="1">
      <c r="A250" s="35" t="s">
        <v>306</v>
      </c>
      <c r="B250" s="16">
        <v>300</v>
      </c>
      <c r="C250" s="16">
        <v>150</v>
      </c>
      <c r="D250" s="16">
        <f t="shared" si="7"/>
        <v>-150</v>
      </c>
      <c r="E250" s="26">
        <f t="shared" si="8"/>
        <v>-50</v>
      </c>
    </row>
    <row r="251" spans="1:5" ht="24.75" customHeight="1">
      <c r="A251" s="104" t="s">
        <v>307</v>
      </c>
      <c r="B251" s="16">
        <f>SUM(B252:B254)</f>
        <v>852</v>
      </c>
      <c r="C251" s="16">
        <f>SUM(C252:C254)</f>
        <v>822</v>
      </c>
      <c r="D251" s="16">
        <f t="shared" si="7"/>
        <v>-30</v>
      </c>
      <c r="E251" s="26">
        <f t="shared" si="8"/>
        <v>-3.5211267605633805</v>
      </c>
    </row>
    <row r="252" spans="1:5" ht="24.75" customHeight="1">
      <c r="A252" s="35" t="s">
        <v>81</v>
      </c>
      <c r="B252" s="16">
        <v>112</v>
      </c>
      <c r="C252" s="16">
        <v>80</v>
      </c>
      <c r="D252" s="16">
        <f t="shared" si="7"/>
        <v>-32</v>
      </c>
      <c r="E252" s="26">
        <f t="shared" si="8"/>
        <v>-28.57142857142857</v>
      </c>
    </row>
    <row r="253" spans="1:5" ht="24.75" customHeight="1">
      <c r="A253" s="35" t="s">
        <v>310</v>
      </c>
      <c r="B253" s="16">
        <v>325</v>
      </c>
      <c r="C253" s="16">
        <v>300</v>
      </c>
      <c r="D253" s="16">
        <f t="shared" si="7"/>
        <v>-25</v>
      </c>
      <c r="E253" s="26">
        <f t="shared" si="8"/>
        <v>-7.6923076923076925</v>
      </c>
    </row>
    <row r="254" spans="1:5" ht="24.75" customHeight="1">
      <c r="A254" s="35" t="s">
        <v>311</v>
      </c>
      <c r="B254" s="16">
        <v>415</v>
      </c>
      <c r="C254" s="16">
        <v>442</v>
      </c>
      <c r="D254" s="16">
        <f t="shared" si="7"/>
        <v>27</v>
      </c>
      <c r="E254" s="26">
        <f t="shared" si="8"/>
        <v>6.506024096385541</v>
      </c>
    </row>
    <row r="255" spans="1:5" ht="24.75" customHeight="1">
      <c r="A255" s="104" t="s">
        <v>312</v>
      </c>
      <c r="B255" s="16">
        <f>SUM(B256:B257)</f>
        <v>51</v>
      </c>
      <c r="C255" s="16">
        <f>SUM(C256:C257)</f>
        <v>42</v>
      </c>
      <c r="D255" s="16">
        <f t="shared" si="7"/>
        <v>-9</v>
      </c>
      <c r="E255" s="26">
        <f t="shared" si="8"/>
        <v>-17.647058823529413</v>
      </c>
    </row>
    <row r="256" spans="1:5" ht="24.75" customHeight="1">
      <c r="A256" s="35" t="s">
        <v>81</v>
      </c>
      <c r="B256" s="16">
        <v>42</v>
      </c>
      <c r="C256" s="16">
        <v>34</v>
      </c>
      <c r="D256" s="16">
        <f t="shared" si="7"/>
        <v>-8</v>
      </c>
      <c r="E256" s="26">
        <f t="shared" si="8"/>
        <v>-19.047619047619047</v>
      </c>
    </row>
    <row r="257" spans="1:5" ht="24.75" customHeight="1">
      <c r="A257" s="35" t="s">
        <v>82</v>
      </c>
      <c r="B257" s="16">
        <v>9</v>
      </c>
      <c r="C257" s="16">
        <v>8</v>
      </c>
      <c r="D257" s="16">
        <f t="shared" si="7"/>
        <v>-1</v>
      </c>
      <c r="E257" s="26">
        <f t="shared" si="8"/>
        <v>-11.11111111111111</v>
      </c>
    </row>
    <row r="258" spans="1:5" ht="24.75" customHeight="1">
      <c r="A258" s="104" t="s">
        <v>313</v>
      </c>
      <c r="B258" s="16">
        <f>SUM(B259:B260)</f>
        <v>1035</v>
      </c>
      <c r="C258" s="16">
        <f>SUM(C259:C260)</f>
        <v>915</v>
      </c>
      <c r="D258" s="16">
        <f t="shared" si="7"/>
        <v>-120</v>
      </c>
      <c r="E258" s="26">
        <f t="shared" si="8"/>
        <v>-11.594202898550725</v>
      </c>
    </row>
    <row r="259" spans="1:5" ht="24.75" customHeight="1">
      <c r="A259" s="35" t="s">
        <v>314</v>
      </c>
      <c r="B259" s="16">
        <v>455</v>
      </c>
      <c r="C259" s="16">
        <v>355</v>
      </c>
      <c r="D259" s="16">
        <f t="shared" si="7"/>
        <v>-100</v>
      </c>
      <c r="E259" s="26">
        <f t="shared" si="8"/>
        <v>-21.978021978021978</v>
      </c>
    </row>
    <row r="260" spans="1:5" ht="24.75" customHeight="1">
      <c r="A260" s="35" t="s">
        <v>315</v>
      </c>
      <c r="B260" s="16">
        <v>580</v>
      </c>
      <c r="C260" s="16">
        <v>560</v>
      </c>
      <c r="D260" s="16">
        <f t="shared" si="7"/>
        <v>-20</v>
      </c>
      <c r="E260" s="26">
        <f t="shared" si="8"/>
        <v>-3.4482758620689653</v>
      </c>
    </row>
    <row r="261" spans="1:5" ht="24.75" customHeight="1">
      <c r="A261" s="104" t="s">
        <v>316</v>
      </c>
      <c r="B261" s="16">
        <f>SUM(B262:B263)</f>
        <v>156</v>
      </c>
      <c r="C261" s="16">
        <f>SUM(C262:C263)</f>
        <v>136</v>
      </c>
      <c r="D261" s="16">
        <f t="shared" si="7"/>
        <v>-20</v>
      </c>
      <c r="E261" s="26">
        <f t="shared" si="8"/>
        <v>-12.82051282051282</v>
      </c>
    </row>
    <row r="262" spans="1:5" ht="24.75" customHeight="1">
      <c r="A262" s="35" t="s">
        <v>317</v>
      </c>
      <c r="B262" s="16">
        <v>144</v>
      </c>
      <c r="C262" s="16">
        <v>134</v>
      </c>
      <c r="D262" s="16">
        <f t="shared" si="7"/>
        <v>-10</v>
      </c>
      <c r="E262" s="26">
        <f t="shared" si="8"/>
        <v>-6.944444444444445</v>
      </c>
    </row>
    <row r="263" spans="1:5" ht="24.75" customHeight="1">
      <c r="A263" s="35" t="s">
        <v>318</v>
      </c>
      <c r="B263" s="16">
        <v>12</v>
      </c>
      <c r="C263" s="16">
        <v>2</v>
      </c>
      <c r="D263" s="16">
        <f aca="true" t="shared" si="9" ref="D263:D326">C263-B263</f>
        <v>-10</v>
      </c>
      <c r="E263" s="26">
        <f aca="true" t="shared" si="10" ref="E263:E326">IF(B263=0,"",D263/B263*100)</f>
        <v>-83.33333333333334</v>
      </c>
    </row>
    <row r="264" spans="1:5" ht="24.75" customHeight="1">
      <c r="A264" s="104" t="s">
        <v>319</v>
      </c>
      <c r="B264" s="16">
        <f>SUM(B265:B266)</f>
        <v>85</v>
      </c>
      <c r="C264" s="16">
        <f>SUM(C265:C266)</f>
        <v>77</v>
      </c>
      <c r="D264" s="16">
        <f t="shared" si="9"/>
        <v>-8</v>
      </c>
      <c r="E264" s="26">
        <f t="shared" si="10"/>
        <v>-9.411764705882353</v>
      </c>
    </row>
    <row r="265" spans="1:5" ht="24.75" customHeight="1">
      <c r="A265" s="35" t="s">
        <v>320</v>
      </c>
      <c r="B265" s="16">
        <v>20</v>
      </c>
      <c r="C265" s="16">
        <v>23</v>
      </c>
      <c r="D265" s="16">
        <f t="shared" si="9"/>
        <v>3</v>
      </c>
      <c r="E265" s="26">
        <f t="shared" si="10"/>
        <v>15</v>
      </c>
    </row>
    <row r="266" spans="1:5" ht="24.75" customHeight="1">
      <c r="A266" s="35" t="s">
        <v>321</v>
      </c>
      <c r="B266" s="16">
        <v>65</v>
      </c>
      <c r="C266" s="16">
        <v>54</v>
      </c>
      <c r="D266" s="16">
        <f t="shared" si="9"/>
        <v>-11</v>
      </c>
      <c r="E266" s="26">
        <f t="shared" si="10"/>
        <v>-16.923076923076923</v>
      </c>
    </row>
    <row r="267" spans="1:5" ht="24.75" customHeight="1">
      <c r="A267" s="104" t="s">
        <v>322</v>
      </c>
      <c r="B267" s="16">
        <f>SUM(B268:B268)</f>
        <v>33</v>
      </c>
      <c r="C267" s="16">
        <f>SUM(C268:C268)</f>
        <v>27</v>
      </c>
      <c r="D267" s="16">
        <f t="shared" si="9"/>
        <v>-6</v>
      </c>
      <c r="E267" s="26">
        <f t="shared" si="10"/>
        <v>-18.181818181818183</v>
      </c>
    </row>
    <row r="268" spans="1:5" ht="24.75" customHeight="1">
      <c r="A268" s="35" t="s">
        <v>323</v>
      </c>
      <c r="B268" s="16">
        <v>33</v>
      </c>
      <c r="C268" s="16">
        <v>27</v>
      </c>
      <c r="D268" s="16">
        <f t="shared" si="9"/>
        <v>-6</v>
      </c>
      <c r="E268" s="26">
        <f t="shared" si="10"/>
        <v>-18.181818181818183</v>
      </c>
    </row>
    <row r="269" spans="1:5" ht="24.75" customHeight="1">
      <c r="A269" s="104" t="s">
        <v>324</v>
      </c>
      <c r="B269" s="16">
        <f>SUM(B270:B270)</f>
        <v>1792</v>
      </c>
      <c r="C269" s="16">
        <f>SUM(C270:C270)</f>
        <v>1946</v>
      </c>
      <c r="D269" s="16">
        <f t="shared" si="9"/>
        <v>154</v>
      </c>
      <c r="E269" s="26">
        <f t="shared" si="10"/>
        <v>8.59375</v>
      </c>
    </row>
    <row r="270" spans="1:5" ht="34.5" customHeight="1">
      <c r="A270" s="35" t="s">
        <v>325</v>
      </c>
      <c r="B270" s="16">
        <v>1792</v>
      </c>
      <c r="C270" s="16">
        <v>1946</v>
      </c>
      <c r="D270" s="16">
        <f t="shared" si="9"/>
        <v>154</v>
      </c>
      <c r="E270" s="26">
        <f t="shared" si="10"/>
        <v>8.59375</v>
      </c>
    </row>
    <row r="271" spans="1:5" ht="24.75" customHeight="1">
      <c r="A271" s="104" t="s">
        <v>327</v>
      </c>
      <c r="B271" s="16">
        <f>SUM(B272:B276)</f>
        <v>2234</v>
      </c>
      <c r="C271" s="16">
        <f>SUM(C272:C276)</f>
        <v>656</v>
      </c>
      <c r="D271" s="16">
        <f t="shared" si="9"/>
        <v>-1578</v>
      </c>
      <c r="E271" s="26">
        <f t="shared" si="10"/>
        <v>-70.63563115487914</v>
      </c>
    </row>
    <row r="272" spans="1:5" ht="24.75" customHeight="1">
      <c r="A272" s="35" t="s">
        <v>81</v>
      </c>
      <c r="B272" s="16">
        <v>99</v>
      </c>
      <c r="C272" s="16">
        <v>86</v>
      </c>
      <c r="D272" s="16">
        <f t="shared" si="9"/>
        <v>-13</v>
      </c>
      <c r="E272" s="26">
        <f t="shared" si="10"/>
        <v>-13.131313131313133</v>
      </c>
    </row>
    <row r="273" spans="1:5" ht="24.75" customHeight="1">
      <c r="A273" s="35" t="s">
        <v>82</v>
      </c>
      <c r="B273" s="16">
        <v>30</v>
      </c>
      <c r="C273" s="16">
        <v>30</v>
      </c>
      <c r="D273" s="16">
        <f t="shared" si="9"/>
        <v>0</v>
      </c>
      <c r="E273" s="26">
        <f t="shared" si="10"/>
        <v>0</v>
      </c>
    </row>
    <row r="274" spans="1:5" ht="24.75" customHeight="1">
      <c r="A274" s="35" t="s">
        <v>328</v>
      </c>
      <c r="B274" s="16">
        <v>681</v>
      </c>
      <c r="C274" s="16">
        <v>480</v>
      </c>
      <c r="D274" s="16">
        <f t="shared" si="9"/>
        <v>-201</v>
      </c>
      <c r="E274" s="26">
        <f t="shared" si="10"/>
        <v>-29.515418502202646</v>
      </c>
    </row>
    <row r="275" spans="1:5" ht="24.75" customHeight="1">
      <c r="A275" s="35" t="s">
        <v>86</v>
      </c>
      <c r="B275" s="16">
        <v>51</v>
      </c>
      <c r="C275" s="16">
        <v>38</v>
      </c>
      <c r="D275" s="16">
        <f t="shared" si="9"/>
        <v>-13</v>
      </c>
      <c r="E275" s="26">
        <f t="shared" si="10"/>
        <v>-25.49019607843137</v>
      </c>
    </row>
    <row r="276" spans="1:5" ht="24.75" customHeight="1">
      <c r="A276" s="35" t="s">
        <v>329</v>
      </c>
      <c r="B276" s="16">
        <v>1373</v>
      </c>
      <c r="C276" s="16">
        <v>22</v>
      </c>
      <c r="D276" s="16">
        <f t="shared" si="9"/>
        <v>-1351</v>
      </c>
      <c r="E276" s="26">
        <f t="shared" si="10"/>
        <v>-98.39766933721778</v>
      </c>
    </row>
    <row r="277" spans="1:5" ht="24.75" customHeight="1">
      <c r="A277" s="104" t="s">
        <v>330</v>
      </c>
      <c r="B277" s="16">
        <f>B278</f>
        <v>220</v>
      </c>
      <c r="C277" s="16">
        <f>C278</f>
        <v>439</v>
      </c>
      <c r="D277" s="16">
        <f t="shared" si="9"/>
        <v>219</v>
      </c>
      <c r="E277" s="26">
        <f t="shared" si="10"/>
        <v>99.54545454545455</v>
      </c>
    </row>
    <row r="278" spans="1:5" ht="24.75" customHeight="1">
      <c r="A278" s="35" t="s">
        <v>331</v>
      </c>
      <c r="B278" s="16">
        <v>220</v>
      </c>
      <c r="C278" s="16">
        <v>439</v>
      </c>
      <c r="D278" s="16">
        <f t="shared" si="9"/>
        <v>219</v>
      </c>
      <c r="E278" s="26">
        <f t="shared" si="10"/>
        <v>99.54545454545455</v>
      </c>
    </row>
    <row r="279" spans="1:5" ht="24.75" customHeight="1">
      <c r="A279" s="104" t="s">
        <v>332</v>
      </c>
      <c r="B279" s="16">
        <f>SUM(B280,B284,B287,B291,B298,B301,B305,B307,B313,B309,B311)</f>
        <v>23731</v>
      </c>
      <c r="C279" s="16">
        <f>SUM(C280,C284,C287,C291,C298,C301,C305,C307,C313,C309,C311)</f>
        <v>30194</v>
      </c>
      <c r="D279" s="16">
        <f t="shared" si="9"/>
        <v>6463</v>
      </c>
      <c r="E279" s="26">
        <f t="shared" si="10"/>
        <v>27.23441911423876</v>
      </c>
    </row>
    <row r="280" spans="1:5" ht="24.75" customHeight="1">
      <c r="A280" s="104" t="s">
        <v>333</v>
      </c>
      <c r="B280" s="16">
        <f>SUM(B281:B283)</f>
        <v>881</v>
      </c>
      <c r="C280" s="16">
        <f>SUM(C281:C283)</f>
        <v>753</v>
      </c>
      <c r="D280" s="16">
        <f t="shared" si="9"/>
        <v>-128</v>
      </c>
      <c r="E280" s="26">
        <f t="shared" si="10"/>
        <v>-14.52894438138479</v>
      </c>
    </row>
    <row r="281" spans="1:5" ht="24.75" customHeight="1">
      <c r="A281" s="35" t="s">
        <v>81</v>
      </c>
      <c r="B281" s="16">
        <v>661</v>
      </c>
      <c r="C281" s="16">
        <v>555</v>
      </c>
      <c r="D281" s="16">
        <f t="shared" si="9"/>
        <v>-106</v>
      </c>
      <c r="E281" s="26">
        <f t="shared" si="10"/>
        <v>-16.036308623298034</v>
      </c>
    </row>
    <row r="282" spans="1:5" ht="24.75" customHeight="1">
      <c r="A282" s="35" t="s">
        <v>82</v>
      </c>
      <c r="B282" s="16">
        <v>148</v>
      </c>
      <c r="C282" s="16">
        <v>141</v>
      </c>
      <c r="D282" s="16">
        <f t="shared" si="9"/>
        <v>-7</v>
      </c>
      <c r="E282" s="26">
        <f t="shared" si="10"/>
        <v>-4.72972972972973</v>
      </c>
    </row>
    <row r="283" spans="1:5" ht="24.75" customHeight="1">
      <c r="A283" s="35" t="s">
        <v>334</v>
      </c>
      <c r="B283" s="16">
        <v>72</v>
      </c>
      <c r="C283" s="16">
        <v>57</v>
      </c>
      <c r="D283" s="16">
        <f t="shared" si="9"/>
        <v>-15</v>
      </c>
      <c r="E283" s="26">
        <f t="shared" si="10"/>
        <v>-20.833333333333336</v>
      </c>
    </row>
    <row r="284" spans="1:5" ht="24.75" customHeight="1">
      <c r="A284" s="104" t="s">
        <v>335</v>
      </c>
      <c r="B284" s="16">
        <f>SUM(B285:B286)</f>
        <v>4294</v>
      </c>
      <c r="C284" s="16">
        <f>SUM(C285:C286)</f>
        <v>4038</v>
      </c>
      <c r="D284" s="16">
        <f t="shared" si="9"/>
        <v>-256</v>
      </c>
      <c r="E284" s="26">
        <f t="shared" si="10"/>
        <v>-5.961807172799255</v>
      </c>
    </row>
    <row r="285" spans="1:5" ht="24.75" customHeight="1">
      <c r="A285" s="35" t="s">
        <v>336</v>
      </c>
      <c r="B285" s="16">
        <v>3584</v>
      </c>
      <c r="C285" s="16">
        <v>2581</v>
      </c>
      <c r="D285" s="16">
        <f t="shared" si="9"/>
        <v>-1003</v>
      </c>
      <c r="E285" s="26">
        <f t="shared" si="10"/>
        <v>-27.98549107142857</v>
      </c>
    </row>
    <row r="286" spans="1:5" ht="24.75" customHeight="1">
      <c r="A286" s="35" t="s">
        <v>337</v>
      </c>
      <c r="B286" s="16">
        <v>710</v>
      </c>
      <c r="C286" s="16">
        <v>1457</v>
      </c>
      <c r="D286" s="16">
        <f t="shared" si="9"/>
        <v>747</v>
      </c>
      <c r="E286" s="26">
        <f t="shared" si="10"/>
        <v>105.2112676056338</v>
      </c>
    </row>
    <row r="287" spans="1:5" ht="24.75" customHeight="1">
      <c r="A287" s="104" t="s">
        <v>338</v>
      </c>
      <c r="B287" s="16">
        <f>SUM(B288:B290)</f>
        <v>5527</v>
      </c>
      <c r="C287" s="16">
        <f>SUM(C288:C290)</f>
        <v>4067</v>
      </c>
      <c r="D287" s="16">
        <f t="shared" si="9"/>
        <v>-1460</v>
      </c>
      <c r="E287" s="26">
        <f t="shared" si="10"/>
        <v>-26.41577709426452</v>
      </c>
    </row>
    <row r="288" spans="1:5" ht="24.75" customHeight="1">
      <c r="A288" s="35" t="s">
        <v>339</v>
      </c>
      <c r="B288" s="16">
        <v>664</v>
      </c>
      <c r="C288" s="16">
        <v>466</v>
      </c>
      <c r="D288" s="16">
        <f t="shared" si="9"/>
        <v>-198</v>
      </c>
      <c r="E288" s="26">
        <f t="shared" si="10"/>
        <v>-29.819277108433734</v>
      </c>
    </row>
    <row r="289" spans="1:5" ht="24.75" customHeight="1">
      <c r="A289" s="35" t="s">
        <v>340</v>
      </c>
      <c r="B289" s="16">
        <v>4490</v>
      </c>
      <c r="C289" s="16">
        <v>3072</v>
      </c>
      <c r="D289" s="16">
        <f t="shared" si="9"/>
        <v>-1418</v>
      </c>
      <c r="E289" s="26">
        <f t="shared" si="10"/>
        <v>-31.58129175946548</v>
      </c>
    </row>
    <row r="290" spans="1:5" ht="24.75" customHeight="1">
      <c r="A290" s="35" t="s">
        <v>341</v>
      </c>
      <c r="B290" s="16">
        <v>373</v>
      </c>
      <c r="C290" s="16">
        <v>529</v>
      </c>
      <c r="D290" s="16">
        <f t="shared" si="9"/>
        <v>156</v>
      </c>
      <c r="E290" s="26">
        <f t="shared" si="10"/>
        <v>41.8230563002681</v>
      </c>
    </row>
    <row r="291" spans="1:5" ht="24.75" customHeight="1">
      <c r="A291" s="104" t="s">
        <v>342</v>
      </c>
      <c r="B291" s="16">
        <f>SUM(B292:B297)</f>
        <v>4040</v>
      </c>
      <c r="C291" s="16">
        <f>SUM(C292:C297)</f>
        <v>7609</v>
      </c>
      <c r="D291" s="16">
        <f t="shared" si="9"/>
        <v>3569</v>
      </c>
      <c r="E291" s="26">
        <f t="shared" si="10"/>
        <v>88.34158415841584</v>
      </c>
    </row>
    <row r="292" spans="1:5" ht="24.75" customHeight="1">
      <c r="A292" s="35" t="s">
        <v>343</v>
      </c>
      <c r="B292" s="16">
        <v>55</v>
      </c>
      <c r="C292" s="16">
        <v>41</v>
      </c>
      <c r="D292" s="16">
        <f t="shared" si="9"/>
        <v>-14</v>
      </c>
      <c r="E292" s="26">
        <f t="shared" si="10"/>
        <v>-25.454545454545453</v>
      </c>
    </row>
    <row r="293" spans="1:5" ht="24.75" customHeight="1">
      <c r="A293" s="35" t="s">
        <v>344</v>
      </c>
      <c r="B293" s="16">
        <v>677</v>
      </c>
      <c r="C293" s="16">
        <v>783</v>
      </c>
      <c r="D293" s="16">
        <f t="shared" si="9"/>
        <v>106</v>
      </c>
      <c r="E293" s="26">
        <f t="shared" si="10"/>
        <v>15.657311669128507</v>
      </c>
    </row>
    <row r="294" spans="1:5" ht="24.75" customHeight="1">
      <c r="A294" s="35" t="s">
        <v>345</v>
      </c>
      <c r="B294" s="16">
        <v>1090</v>
      </c>
      <c r="C294" s="16">
        <v>1258</v>
      </c>
      <c r="D294" s="16">
        <f t="shared" si="9"/>
        <v>168</v>
      </c>
      <c r="E294" s="26">
        <f t="shared" si="10"/>
        <v>15.412844036697248</v>
      </c>
    </row>
    <row r="295" spans="1:5" ht="24.75" customHeight="1">
      <c r="A295" s="35" t="s">
        <v>346</v>
      </c>
      <c r="B295" s="16">
        <v>0</v>
      </c>
      <c r="C295" s="16">
        <v>5356</v>
      </c>
      <c r="D295" s="16">
        <f t="shared" si="9"/>
        <v>5356</v>
      </c>
      <c r="E295" s="26">
        <f t="shared" si="10"/>
      </c>
    </row>
    <row r="296" spans="1:5" ht="24.75" customHeight="1">
      <c r="A296" s="35" t="s">
        <v>819</v>
      </c>
      <c r="B296" s="16">
        <v>2000</v>
      </c>
      <c r="C296" s="16">
        <v>0</v>
      </c>
      <c r="D296" s="16">
        <f t="shared" si="9"/>
        <v>-2000</v>
      </c>
      <c r="E296" s="26">
        <f t="shared" si="10"/>
        <v>-100</v>
      </c>
    </row>
    <row r="297" spans="1:5" ht="24.75" customHeight="1">
      <c r="A297" s="35" t="s">
        <v>348</v>
      </c>
      <c r="B297" s="16">
        <v>218</v>
      </c>
      <c r="C297" s="16">
        <v>171</v>
      </c>
      <c r="D297" s="16">
        <f t="shared" si="9"/>
        <v>-47</v>
      </c>
      <c r="E297" s="26">
        <f t="shared" si="10"/>
        <v>-21.55963302752294</v>
      </c>
    </row>
    <row r="298" spans="1:5" ht="24.75" customHeight="1">
      <c r="A298" s="104" t="s">
        <v>352</v>
      </c>
      <c r="B298" s="16">
        <f>SUM(B299:B300)</f>
        <v>2486</v>
      </c>
      <c r="C298" s="16">
        <f>SUM(C299:C300)</f>
        <v>1048</v>
      </c>
      <c r="D298" s="16">
        <f t="shared" si="9"/>
        <v>-1438</v>
      </c>
      <c r="E298" s="26">
        <f t="shared" si="10"/>
        <v>-57.84392598551891</v>
      </c>
    </row>
    <row r="299" spans="1:5" ht="24.75" customHeight="1">
      <c r="A299" s="35" t="s">
        <v>353</v>
      </c>
      <c r="B299" s="16">
        <v>2393</v>
      </c>
      <c r="C299" s="16">
        <v>959</v>
      </c>
      <c r="D299" s="16">
        <f t="shared" si="9"/>
        <v>-1434</v>
      </c>
      <c r="E299" s="26">
        <f t="shared" si="10"/>
        <v>-59.924780610112826</v>
      </c>
    </row>
    <row r="300" spans="1:5" ht="24.75" customHeight="1">
      <c r="A300" s="35" t="s">
        <v>354</v>
      </c>
      <c r="B300" s="16">
        <v>93</v>
      </c>
      <c r="C300" s="16">
        <v>89</v>
      </c>
      <c r="D300" s="16">
        <f t="shared" si="9"/>
        <v>-4</v>
      </c>
      <c r="E300" s="26">
        <f t="shared" si="10"/>
        <v>-4.301075268817205</v>
      </c>
    </row>
    <row r="301" spans="1:5" ht="24.75" customHeight="1">
      <c r="A301" s="104" t="s">
        <v>355</v>
      </c>
      <c r="B301" s="16">
        <f>SUM(B302:B304)</f>
        <v>65</v>
      </c>
      <c r="C301" s="16">
        <f>SUM(C302:C304)</f>
        <v>5740</v>
      </c>
      <c r="D301" s="16">
        <f t="shared" si="9"/>
        <v>5675</v>
      </c>
      <c r="E301" s="26">
        <f t="shared" si="10"/>
        <v>8730.76923076923</v>
      </c>
    </row>
    <row r="302" spans="1:5" ht="24.75" customHeight="1">
      <c r="A302" s="18" t="s">
        <v>356</v>
      </c>
      <c r="B302" s="16">
        <v>25</v>
      </c>
      <c r="C302" s="16">
        <v>840</v>
      </c>
      <c r="D302" s="16">
        <f t="shared" si="9"/>
        <v>815</v>
      </c>
      <c r="E302" s="26">
        <f t="shared" si="10"/>
        <v>3260</v>
      </c>
    </row>
    <row r="303" spans="1:5" ht="24.75" customHeight="1">
      <c r="A303" s="18" t="s">
        <v>357</v>
      </c>
      <c r="B303" s="16">
        <v>40</v>
      </c>
      <c r="C303" s="16">
        <v>2366</v>
      </c>
      <c r="D303" s="16">
        <f t="shared" si="9"/>
        <v>2326</v>
      </c>
      <c r="E303" s="26">
        <f t="shared" si="10"/>
        <v>5815</v>
      </c>
    </row>
    <row r="304" spans="1:5" ht="24.75" customHeight="1">
      <c r="A304" s="18" t="s">
        <v>358</v>
      </c>
      <c r="B304" s="16"/>
      <c r="C304" s="16">
        <v>2534</v>
      </c>
      <c r="D304" s="16">
        <f t="shared" si="9"/>
        <v>2534</v>
      </c>
      <c r="E304" s="26">
        <f t="shared" si="10"/>
      </c>
    </row>
    <row r="305" spans="1:5" ht="24.75" customHeight="1">
      <c r="A305" s="104" t="s">
        <v>360</v>
      </c>
      <c r="B305" s="16">
        <f aca="true" t="shared" si="11" ref="B305:B309">SUM(B306:B306)</f>
        <v>4350</v>
      </c>
      <c r="C305" s="16">
        <f>SUM(C306:C306)</f>
        <v>5713</v>
      </c>
      <c r="D305" s="16">
        <f t="shared" si="9"/>
        <v>1363</v>
      </c>
      <c r="E305" s="26">
        <f t="shared" si="10"/>
        <v>31.333333333333336</v>
      </c>
    </row>
    <row r="306" spans="1:5" ht="34.5" customHeight="1">
      <c r="A306" s="35" t="s">
        <v>361</v>
      </c>
      <c r="B306" s="16">
        <v>4350</v>
      </c>
      <c r="C306" s="16">
        <v>5713</v>
      </c>
      <c r="D306" s="16">
        <f t="shared" si="9"/>
        <v>1363</v>
      </c>
      <c r="E306" s="26">
        <f t="shared" si="10"/>
        <v>31.333333333333336</v>
      </c>
    </row>
    <row r="307" spans="1:5" ht="24.75" customHeight="1">
      <c r="A307" s="104" t="s">
        <v>362</v>
      </c>
      <c r="B307" s="16">
        <f t="shared" si="11"/>
        <v>350</v>
      </c>
      <c r="C307" s="16">
        <f>SUM(C308:C308)</f>
        <v>455</v>
      </c>
      <c r="D307" s="16">
        <f t="shared" si="9"/>
        <v>105</v>
      </c>
      <c r="E307" s="26">
        <f t="shared" si="10"/>
        <v>30</v>
      </c>
    </row>
    <row r="308" spans="1:5" ht="24.75" customHeight="1">
      <c r="A308" s="35" t="s">
        <v>363</v>
      </c>
      <c r="B308" s="16">
        <v>350</v>
      </c>
      <c r="C308" s="16">
        <v>455</v>
      </c>
      <c r="D308" s="16">
        <f t="shared" si="9"/>
        <v>105</v>
      </c>
      <c r="E308" s="26">
        <f t="shared" si="10"/>
        <v>30</v>
      </c>
    </row>
    <row r="309" spans="1:5" ht="24.75" customHeight="1">
      <c r="A309" s="104" t="s">
        <v>366</v>
      </c>
      <c r="B309" s="16">
        <f t="shared" si="11"/>
        <v>33</v>
      </c>
      <c r="C309" s="16">
        <f>SUM(C310:C310)</f>
        <v>35</v>
      </c>
      <c r="D309" s="16">
        <f t="shared" si="9"/>
        <v>2</v>
      </c>
      <c r="E309" s="26">
        <f t="shared" si="10"/>
        <v>6.0606060606060606</v>
      </c>
    </row>
    <row r="310" spans="1:5" ht="24.75" customHeight="1">
      <c r="A310" s="35" t="s">
        <v>368</v>
      </c>
      <c r="B310" s="16">
        <v>33</v>
      </c>
      <c r="C310" s="16">
        <v>35</v>
      </c>
      <c r="D310" s="16">
        <f t="shared" si="9"/>
        <v>2</v>
      </c>
      <c r="E310" s="26">
        <f t="shared" si="10"/>
        <v>6.0606060606060606</v>
      </c>
    </row>
    <row r="311" spans="1:5" ht="24.75" customHeight="1">
      <c r="A311" s="104" t="s">
        <v>820</v>
      </c>
      <c r="B311" s="16">
        <f>SUM(B312:B312)</f>
        <v>0</v>
      </c>
      <c r="C311" s="16">
        <f>SUM(C312:C312)</f>
        <v>40</v>
      </c>
      <c r="D311" s="16">
        <f t="shared" si="9"/>
        <v>40</v>
      </c>
      <c r="E311" s="26">
        <f t="shared" si="10"/>
      </c>
    </row>
    <row r="312" spans="1:5" ht="24.75" customHeight="1">
      <c r="A312" s="35" t="s">
        <v>821</v>
      </c>
      <c r="B312" s="16"/>
      <c r="C312" s="16">
        <v>40</v>
      </c>
      <c r="D312" s="16">
        <f t="shared" si="9"/>
        <v>40</v>
      </c>
      <c r="E312" s="26">
        <f t="shared" si="10"/>
      </c>
    </row>
    <row r="313" spans="1:5" ht="24.75" customHeight="1">
      <c r="A313" s="104" t="s">
        <v>371</v>
      </c>
      <c r="B313" s="16">
        <f>B314</f>
        <v>1705</v>
      </c>
      <c r="C313" s="16">
        <f>C314</f>
        <v>696</v>
      </c>
      <c r="D313" s="16">
        <f t="shared" si="9"/>
        <v>-1009</v>
      </c>
      <c r="E313" s="26">
        <f t="shared" si="10"/>
        <v>-59.178885630498534</v>
      </c>
    </row>
    <row r="314" spans="1:5" ht="24.75" customHeight="1">
      <c r="A314" s="35" t="s">
        <v>372</v>
      </c>
      <c r="B314" s="16">
        <v>1705</v>
      </c>
      <c r="C314" s="16">
        <v>696</v>
      </c>
      <c r="D314" s="16">
        <f t="shared" si="9"/>
        <v>-1009</v>
      </c>
      <c r="E314" s="26">
        <f t="shared" si="10"/>
        <v>-59.178885630498534</v>
      </c>
    </row>
    <row r="315" spans="1:5" ht="24.75" customHeight="1">
      <c r="A315" s="104" t="s">
        <v>373</v>
      </c>
      <c r="B315" s="16">
        <f>B316+B318+B320</f>
        <v>720</v>
      </c>
      <c r="C315" s="16">
        <f>C316+C318+C320</f>
        <v>719</v>
      </c>
      <c r="D315" s="16">
        <f t="shared" si="9"/>
        <v>-1</v>
      </c>
      <c r="E315" s="26">
        <f t="shared" si="10"/>
        <v>-0.1388888888888889</v>
      </c>
    </row>
    <row r="316" spans="1:5" ht="24.75" customHeight="1">
      <c r="A316" s="104" t="s">
        <v>374</v>
      </c>
      <c r="B316" s="16">
        <f>SUM(B317:B317)</f>
        <v>502</v>
      </c>
      <c r="C316" s="16">
        <f>SUM(C317:C317)</f>
        <v>530</v>
      </c>
      <c r="D316" s="16">
        <f t="shared" si="9"/>
        <v>28</v>
      </c>
      <c r="E316" s="26">
        <f t="shared" si="10"/>
        <v>5.577689243027888</v>
      </c>
    </row>
    <row r="317" spans="1:5" ht="24.75" customHeight="1">
      <c r="A317" s="35" t="s">
        <v>375</v>
      </c>
      <c r="B317" s="16">
        <v>502</v>
      </c>
      <c r="C317" s="16">
        <v>530</v>
      </c>
      <c r="D317" s="16">
        <f t="shared" si="9"/>
        <v>28</v>
      </c>
      <c r="E317" s="26">
        <f t="shared" si="10"/>
        <v>5.577689243027888</v>
      </c>
    </row>
    <row r="318" spans="1:5" ht="24.75" customHeight="1">
      <c r="A318" s="104" t="s">
        <v>822</v>
      </c>
      <c r="B318" s="16">
        <f>SUM(B319:B319)</f>
        <v>0</v>
      </c>
      <c r="C318" s="16">
        <f>SUM(C319:C319)</f>
        <v>35</v>
      </c>
      <c r="D318" s="16">
        <f t="shared" si="9"/>
        <v>35</v>
      </c>
      <c r="E318" s="26">
        <f t="shared" si="10"/>
      </c>
    </row>
    <row r="319" spans="1:5" ht="24.75" customHeight="1">
      <c r="A319" s="35" t="s">
        <v>823</v>
      </c>
      <c r="B319" s="16">
        <v>0</v>
      </c>
      <c r="C319" s="16">
        <v>35</v>
      </c>
      <c r="D319" s="16">
        <f t="shared" si="9"/>
        <v>35</v>
      </c>
      <c r="E319" s="26">
        <f t="shared" si="10"/>
      </c>
    </row>
    <row r="320" spans="1:5" ht="24.75" customHeight="1">
      <c r="A320" s="104" t="s">
        <v>385</v>
      </c>
      <c r="B320" s="16">
        <f>SUM(B321:B322)</f>
        <v>218</v>
      </c>
      <c r="C320" s="16">
        <f>SUM(C321:C322)</f>
        <v>154</v>
      </c>
      <c r="D320" s="16">
        <f t="shared" si="9"/>
        <v>-64</v>
      </c>
      <c r="E320" s="26">
        <f t="shared" si="10"/>
        <v>-29.357798165137616</v>
      </c>
    </row>
    <row r="321" spans="1:5" ht="24.75" customHeight="1">
      <c r="A321" s="35" t="s">
        <v>86</v>
      </c>
      <c r="B321" s="16">
        <v>208</v>
      </c>
      <c r="C321" s="16">
        <v>145</v>
      </c>
      <c r="D321" s="16">
        <f t="shared" si="9"/>
        <v>-63</v>
      </c>
      <c r="E321" s="26">
        <f t="shared" si="10"/>
        <v>-30.288461538461537</v>
      </c>
    </row>
    <row r="322" spans="1:5" ht="24.75" customHeight="1">
      <c r="A322" s="35" t="s">
        <v>386</v>
      </c>
      <c r="B322" s="16">
        <v>10</v>
      </c>
      <c r="C322" s="16">
        <v>9</v>
      </c>
      <c r="D322" s="16">
        <f t="shared" si="9"/>
        <v>-1</v>
      </c>
      <c r="E322" s="26">
        <f t="shared" si="10"/>
        <v>-10</v>
      </c>
    </row>
    <row r="323" spans="1:5" ht="24.75" customHeight="1">
      <c r="A323" s="104" t="s">
        <v>387</v>
      </c>
      <c r="B323" s="16">
        <f>B324+B331+B333+B335+B337+B339</f>
        <v>11029</v>
      </c>
      <c r="C323" s="16">
        <f>C324+C331+C333+C335+C337+C339</f>
        <v>20915</v>
      </c>
      <c r="D323" s="16">
        <f t="shared" si="9"/>
        <v>9886</v>
      </c>
      <c r="E323" s="26">
        <f t="shared" si="10"/>
        <v>89.63641309275546</v>
      </c>
    </row>
    <row r="324" spans="1:5" ht="24.75" customHeight="1">
      <c r="A324" s="104" t="s">
        <v>388</v>
      </c>
      <c r="B324" s="16">
        <f>SUM(B325:B330)</f>
        <v>3652</v>
      </c>
      <c r="C324" s="16">
        <f>SUM(C325:C330)</f>
        <v>2736</v>
      </c>
      <c r="D324" s="16">
        <f t="shared" si="9"/>
        <v>-916</v>
      </c>
      <c r="E324" s="26">
        <f t="shared" si="10"/>
        <v>-25.08214676889376</v>
      </c>
    </row>
    <row r="325" spans="1:5" ht="24.75" customHeight="1">
      <c r="A325" s="35" t="s">
        <v>81</v>
      </c>
      <c r="B325" s="16">
        <v>1212</v>
      </c>
      <c r="C325" s="16">
        <v>1044</v>
      </c>
      <c r="D325" s="16">
        <f t="shared" si="9"/>
        <v>-168</v>
      </c>
      <c r="E325" s="26">
        <f t="shared" si="10"/>
        <v>-13.861386138613863</v>
      </c>
    </row>
    <row r="326" spans="1:5" ht="24.75" customHeight="1">
      <c r="A326" s="35" t="s">
        <v>82</v>
      </c>
      <c r="B326" s="16">
        <v>90</v>
      </c>
      <c r="C326" s="16">
        <v>84</v>
      </c>
      <c r="D326" s="16">
        <f t="shared" si="9"/>
        <v>-6</v>
      </c>
      <c r="E326" s="26">
        <f t="shared" si="10"/>
        <v>-6.666666666666667</v>
      </c>
    </row>
    <row r="327" spans="1:5" ht="24.75" customHeight="1">
      <c r="A327" s="35" t="s">
        <v>389</v>
      </c>
      <c r="B327" s="16">
        <v>1869</v>
      </c>
      <c r="C327" s="16">
        <v>1197</v>
      </c>
      <c r="D327" s="16">
        <f aca="true" t="shared" si="12" ref="D327:D390">C327-B327</f>
        <v>-672</v>
      </c>
      <c r="E327" s="26">
        <f aca="true" t="shared" si="13" ref="E327:E390">IF(B327=0,"",D327/B327*100)</f>
        <v>-35.95505617977528</v>
      </c>
    </row>
    <row r="328" spans="1:5" ht="24.75" customHeight="1">
      <c r="A328" s="35" t="s">
        <v>390</v>
      </c>
      <c r="B328" s="16">
        <v>115</v>
      </c>
      <c r="C328" s="16">
        <v>93</v>
      </c>
      <c r="D328" s="16">
        <f t="shared" si="12"/>
        <v>-22</v>
      </c>
      <c r="E328" s="26">
        <f t="shared" si="13"/>
        <v>-19.130434782608695</v>
      </c>
    </row>
    <row r="329" spans="1:5" ht="24.75" customHeight="1">
      <c r="A329" s="35" t="s">
        <v>391</v>
      </c>
      <c r="B329" s="16">
        <v>64</v>
      </c>
      <c r="C329" s="16">
        <v>55</v>
      </c>
      <c r="D329" s="16">
        <f t="shared" si="12"/>
        <v>-9</v>
      </c>
      <c r="E329" s="26">
        <f t="shared" si="13"/>
        <v>-14.0625</v>
      </c>
    </row>
    <row r="330" spans="1:5" ht="24.75" customHeight="1">
      <c r="A330" s="35" t="s">
        <v>392</v>
      </c>
      <c r="B330" s="16">
        <v>302</v>
      </c>
      <c r="C330" s="16">
        <v>263</v>
      </c>
      <c r="D330" s="16">
        <f t="shared" si="12"/>
        <v>-39</v>
      </c>
      <c r="E330" s="26">
        <f t="shared" si="13"/>
        <v>-12.91390728476821</v>
      </c>
    </row>
    <row r="331" spans="1:5" ht="24.75" customHeight="1">
      <c r="A331" s="104" t="s">
        <v>393</v>
      </c>
      <c r="B331" s="16">
        <f>B332</f>
        <v>379</v>
      </c>
      <c r="C331" s="16">
        <f>C332</f>
        <v>498</v>
      </c>
      <c r="D331" s="16">
        <f t="shared" si="12"/>
        <v>119</v>
      </c>
      <c r="E331" s="26">
        <f t="shared" si="13"/>
        <v>31.398416886543533</v>
      </c>
    </row>
    <row r="332" spans="1:5" ht="24.75" customHeight="1">
      <c r="A332" s="35" t="s">
        <v>394</v>
      </c>
      <c r="B332" s="16">
        <v>379</v>
      </c>
      <c r="C332" s="16">
        <v>498</v>
      </c>
      <c r="D332" s="16">
        <f t="shared" si="12"/>
        <v>119</v>
      </c>
      <c r="E332" s="26">
        <f t="shared" si="13"/>
        <v>31.398416886543533</v>
      </c>
    </row>
    <row r="333" spans="1:5" ht="24.75" customHeight="1">
      <c r="A333" s="104" t="s">
        <v>395</v>
      </c>
      <c r="B333" s="16">
        <f>SUM(B334:B334)</f>
        <v>1409</v>
      </c>
      <c r="C333" s="16">
        <f>SUM(C334:C334)</f>
        <v>1883</v>
      </c>
      <c r="D333" s="16">
        <f t="shared" si="12"/>
        <v>474</v>
      </c>
      <c r="E333" s="26">
        <f t="shared" si="13"/>
        <v>33.64088005677785</v>
      </c>
    </row>
    <row r="334" spans="1:5" ht="24.75" customHeight="1">
      <c r="A334" s="35" t="s">
        <v>396</v>
      </c>
      <c r="B334" s="16">
        <v>1409</v>
      </c>
      <c r="C334" s="16">
        <v>1883</v>
      </c>
      <c r="D334" s="16">
        <f t="shared" si="12"/>
        <v>474</v>
      </c>
      <c r="E334" s="26">
        <f t="shared" si="13"/>
        <v>33.64088005677785</v>
      </c>
    </row>
    <row r="335" spans="1:5" ht="24.75" customHeight="1">
      <c r="A335" s="104" t="s">
        <v>397</v>
      </c>
      <c r="B335" s="16">
        <f aca="true" t="shared" si="14" ref="B335:B339">B336</f>
        <v>2498</v>
      </c>
      <c r="C335" s="16">
        <f>C336</f>
        <v>10944</v>
      </c>
      <c r="D335" s="16">
        <f t="shared" si="12"/>
        <v>8446</v>
      </c>
      <c r="E335" s="26">
        <f t="shared" si="13"/>
        <v>338.1104883907126</v>
      </c>
    </row>
    <row r="336" spans="1:5" ht="24.75" customHeight="1">
      <c r="A336" s="35" t="s">
        <v>398</v>
      </c>
      <c r="B336" s="16">
        <v>2498</v>
      </c>
      <c r="C336" s="16">
        <v>10944</v>
      </c>
      <c r="D336" s="16">
        <f t="shared" si="12"/>
        <v>8446</v>
      </c>
      <c r="E336" s="26">
        <f t="shared" si="13"/>
        <v>338.1104883907126</v>
      </c>
    </row>
    <row r="337" spans="1:5" ht="24.75" customHeight="1">
      <c r="A337" s="104" t="s">
        <v>399</v>
      </c>
      <c r="B337" s="16">
        <f t="shared" si="14"/>
        <v>368</v>
      </c>
      <c r="C337" s="16">
        <f>C338</f>
        <v>275</v>
      </c>
      <c r="D337" s="16">
        <f t="shared" si="12"/>
        <v>-93</v>
      </c>
      <c r="E337" s="26">
        <f t="shared" si="13"/>
        <v>-25.271739130434785</v>
      </c>
    </row>
    <row r="338" spans="1:5" ht="24.75" customHeight="1">
      <c r="A338" s="35" t="s">
        <v>400</v>
      </c>
      <c r="B338" s="16">
        <v>368</v>
      </c>
      <c r="C338" s="16">
        <v>275</v>
      </c>
      <c r="D338" s="16">
        <f t="shared" si="12"/>
        <v>-93</v>
      </c>
      <c r="E338" s="26">
        <f t="shared" si="13"/>
        <v>-25.271739130434785</v>
      </c>
    </row>
    <row r="339" spans="1:5" ht="24.75" customHeight="1">
      <c r="A339" s="104" t="s">
        <v>401</v>
      </c>
      <c r="B339" s="16">
        <f t="shared" si="14"/>
        <v>2723</v>
      </c>
      <c r="C339" s="16">
        <f>C340</f>
        <v>4579</v>
      </c>
      <c r="D339" s="16">
        <f t="shared" si="12"/>
        <v>1856</v>
      </c>
      <c r="E339" s="26">
        <f t="shared" si="13"/>
        <v>68.160117517444</v>
      </c>
    </row>
    <row r="340" spans="1:5" ht="24.75" customHeight="1">
      <c r="A340" s="35" t="s">
        <v>402</v>
      </c>
      <c r="B340" s="16">
        <v>2723</v>
      </c>
      <c r="C340" s="16">
        <v>4579</v>
      </c>
      <c r="D340" s="16">
        <f t="shared" si="12"/>
        <v>1856</v>
      </c>
      <c r="E340" s="26">
        <f t="shared" si="13"/>
        <v>68.160117517444</v>
      </c>
    </row>
    <row r="341" spans="1:5" ht="24.75" customHeight="1">
      <c r="A341" s="104" t="s">
        <v>403</v>
      </c>
      <c r="B341" s="16">
        <f>B342+B350+B355+B364</f>
        <v>6093</v>
      </c>
      <c r="C341" s="16">
        <f>C342+C350+C355+C364</f>
        <v>6031</v>
      </c>
      <c r="D341" s="16">
        <f t="shared" si="12"/>
        <v>-62</v>
      </c>
      <c r="E341" s="26">
        <f t="shared" si="13"/>
        <v>-1.0175611357295258</v>
      </c>
    </row>
    <row r="342" spans="1:5" ht="24.75" customHeight="1">
      <c r="A342" s="104" t="s">
        <v>404</v>
      </c>
      <c r="B342" s="16">
        <f>SUM(B343:B349)</f>
        <v>3763</v>
      </c>
      <c r="C342" s="16">
        <f>SUM(C343:C349)</f>
        <v>2573</v>
      </c>
      <c r="D342" s="16">
        <f t="shared" si="12"/>
        <v>-1190</v>
      </c>
      <c r="E342" s="26">
        <f t="shared" si="13"/>
        <v>-31.623704491097527</v>
      </c>
    </row>
    <row r="343" spans="1:5" ht="24.75" customHeight="1">
      <c r="A343" s="35" t="s">
        <v>81</v>
      </c>
      <c r="B343" s="16">
        <v>668</v>
      </c>
      <c r="C343" s="16">
        <v>575</v>
      </c>
      <c r="D343" s="16">
        <f t="shared" si="12"/>
        <v>-93</v>
      </c>
      <c r="E343" s="26">
        <f t="shared" si="13"/>
        <v>-13.922155688622754</v>
      </c>
    </row>
    <row r="344" spans="1:5" ht="24.75" customHeight="1">
      <c r="A344" s="35" t="s">
        <v>82</v>
      </c>
      <c r="B344" s="16">
        <v>25</v>
      </c>
      <c r="C344" s="16">
        <v>25</v>
      </c>
      <c r="D344" s="16">
        <f t="shared" si="12"/>
        <v>0</v>
      </c>
      <c r="E344" s="26">
        <f t="shared" si="13"/>
        <v>0</v>
      </c>
    </row>
    <row r="345" spans="1:5" ht="24.75" customHeight="1">
      <c r="A345" s="35" t="s">
        <v>86</v>
      </c>
      <c r="B345" s="16">
        <v>371</v>
      </c>
      <c r="C345" s="16">
        <v>351</v>
      </c>
      <c r="D345" s="16">
        <f t="shared" si="12"/>
        <v>-20</v>
      </c>
      <c r="E345" s="26">
        <f t="shared" si="13"/>
        <v>-5.3908355795148255</v>
      </c>
    </row>
    <row r="346" spans="1:5" ht="24.75" customHeight="1">
      <c r="A346" s="35" t="s">
        <v>406</v>
      </c>
      <c r="B346" s="16">
        <v>51</v>
      </c>
      <c r="C346" s="16">
        <v>51</v>
      </c>
      <c r="D346" s="16">
        <f t="shared" si="12"/>
        <v>0</v>
      </c>
      <c r="E346" s="26">
        <f t="shared" si="13"/>
        <v>0</v>
      </c>
    </row>
    <row r="347" spans="1:5" ht="24.75" customHeight="1">
      <c r="A347" s="35" t="s">
        <v>407</v>
      </c>
      <c r="B347" s="16">
        <v>16</v>
      </c>
      <c r="C347" s="16">
        <v>0</v>
      </c>
      <c r="D347" s="16">
        <f t="shared" si="12"/>
        <v>-16</v>
      </c>
      <c r="E347" s="26">
        <f t="shared" si="13"/>
        <v>-100</v>
      </c>
    </row>
    <row r="348" spans="1:5" ht="24.75" customHeight="1">
      <c r="A348" s="35" t="s">
        <v>408</v>
      </c>
      <c r="B348" s="16">
        <v>100</v>
      </c>
      <c r="C348" s="16">
        <v>138</v>
      </c>
      <c r="D348" s="16">
        <f t="shared" si="12"/>
        <v>38</v>
      </c>
      <c r="E348" s="26">
        <f t="shared" si="13"/>
        <v>38</v>
      </c>
    </row>
    <row r="349" spans="1:5" ht="24.75" customHeight="1">
      <c r="A349" s="35" t="s">
        <v>417</v>
      </c>
      <c r="B349" s="16">
        <v>2532</v>
      </c>
      <c r="C349" s="16">
        <v>1433</v>
      </c>
      <c r="D349" s="16">
        <f t="shared" si="12"/>
        <v>-1099</v>
      </c>
      <c r="E349" s="26">
        <f t="shared" si="13"/>
        <v>-43.4044233807267</v>
      </c>
    </row>
    <row r="350" spans="1:5" ht="24.75" customHeight="1">
      <c r="A350" s="104" t="s">
        <v>418</v>
      </c>
      <c r="B350" s="16">
        <f>SUM(B351:B354)</f>
        <v>450</v>
      </c>
      <c r="C350" s="16">
        <f>SUM(C351:C354)</f>
        <v>1243</v>
      </c>
      <c r="D350" s="16">
        <f t="shared" si="12"/>
        <v>793</v>
      </c>
      <c r="E350" s="26">
        <f t="shared" si="13"/>
        <v>176.2222222222222</v>
      </c>
    </row>
    <row r="351" spans="1:5" ht="24.75" customHeight="1">
      <c r="A351" s="35" t="s">
        <v>420</v>
      </c>
      <c r="B351" s="16">
        <v>40</v>
      </c>
      <c r="C351" s="16">
        <v>0</v>
      </c>
      <c r="D351" s="16">
        <f t="shared" si="12"/>
        <v>-40</v>
      </c>
      <c r="E351" s="26">
        <f t="shared" si="13"/>
        <v>-100</v>
      </c>
    </row>
    <row r="352" spans="1:5" ht="24.75" customHeight="1">
      <c r="A352" s="35" t="s">
        <v>423</v>
      </c>
      <c r="B352" s="16">
        <v>10</v>
      </c>
      <c r="C352" s="16">
        <v>10</v>
      </c>
      <c r="D352" s="16">
        <f t="shared" si="12"/>
        <v>0</v>
      </c>
      <c r="E352" s="26">
        <f t="shared" si="13"/>
        <v>0</v>
      </c>
    </row>
    <row r="353" spans="1:5" ht="24.75" customHeight="1">
      <c r="A353" s="35" t="s">
        <v>425</v>
      </c>
      <c r="B353" s="16">
        <v>200</v>
      </c>
      <c r="C353" s="16">
        <v>0</v>
      </c>
      <c r="D353" s="16">
        <f t="shared" si="12"/>
        <v>-200</v>
      </c>
      <c r="E353" s="26">
        <f t="shared" si="13"/>
        <v>-100</v>
      </c>
    </row>
    <row r="354" spans="1:5" ht="24.75" customHeight="1">
      <c r="A354" s="35" t="s">
        <v>426</v>
      </c>
      <c r="B354" s="16">
        <v>200</v>
      </c>
      <c r="C354" s="16">
        <v>1233</v>
      </c>
      <c r="D354" s="16">
        <f t="shared" si="12"/>
        <v>1033</v>
      </c>
      <c r="E354" s="26">
        <f t="shared" si="13"/>
        <v>516.5</v>
      </c>
    </row>
    <row r="355" spans="1:5" ht="24.75" customHeight="1">
      <c r="A355" s="104" t="s">
        <v>427</v>
      </c>
      <c r="B355" s="16">
        <f>SUM(B356:B363)</f>
        <v>1816</v>
      </c>
      <c r="C355" s="16">
        <f>SUM(C356:C363)</f>
        <v>2215</v>
      </c>
      <c r="D355" s="16">
        <f t="shared" si="12"/>
        <v>399</v>
      </c>
      <c r="E355" s="26">
        <f t="shared" si="13"/>
        <v>21.971365638766517</v>
      </c>
    </row>
    <row r="356" spans="1:5" ht="24.75" customHeight="1">
      <c r="A356" s="35" t="s">
        <v>428</v>
      </c>
      <c r="B356" s="16">
        <v>54</v>
      </c>
      <c r="C356" s="16">
        <v>395</v>
      </c>
      <c r="D356" s="16">
        <f t="shared" si="12"/>
        <v>341</v>
      </c>
      <c r="E356" s="26">
        <f t="shared" si="13"/>
        <v>631.4814814814815</v>
      </c>
    </row>
    <row r="357" spans="1:5" ht="24.75" customHeight="1">
      <c r="A357" s="35" t="s">
        <v>429</v>
      </c>
      <c r="B357" s="16">
        <v>200</v>
      </c>
      <c r="C357" s="16">
        <v>404</v>
      </c>
      <c r="D357" s="16">
        <f t="shared" si="12"/>
        <v>204</v>
      </c>
      <c r="E357" s="26">
        <f t="shared" si="13"/>
        <v>102</v>
      </c>
    </row>
    <row r="358" spans="1:5" ht="24.75" customHeight="1">
      <c r="A358" s="35" t="s">
        <v>430</v>
      </c>
      <c r="B358" s="16">
        <v>989</v>
      </c>
      <c r="C358" s="16">
        <v>726</v>
      </c>
      <c r="D358" s="16">
        <f t="shared" si="12"/>
        <v>-263</v>
      </c>
      <c r="E358" s="26">
        <f t="shared" si="13"/>
        <v>-26.59251769464105</v>
      </c>
    </row>
    <row r="359" spans="1:5" ht="24.75" customHeight="1">
      <c r="A359" s="35" t="s">
        <v>824</v>
      </c>
      <c r="B359" s="16"/>
      <c r="C359" s="16">
        <v>78</v>
      </c>
      <c r="D359" s="16">
        <f t="shared" si="12"/>
        <v>78</v>
      </c>
      <c r="E359" s="26">
        <f t="shared" si="13"/>
      </c>
    </row>
    <row r="360" spans="1:5" ht="24.75" customHeight="1">
      <c r="A360" s="35" t="s">
        <v>431</v>
      </c>
      <c r="B360" s="16">
        <v>20</v>
      </c>
      <c r="C360" s="16">
        <v>10</v>
      </c>
      <c r="D360" s="16">
        <f t="shared" si="12"/>
        <v>-10</v>
      </c>
      <c r="E360" s="26">
        <f t="shared" si="13"/>
        <v>-50</v>
      </c>
    </row>
    <row r="361" spans="1:5" ht="24.75" customHeight="1">
      <c r="A361" s="35" t="s">
        <v>433</v>
      </c>
      <c r="B361" s="16">
        <v>11</v>
      </c>
      <c r="C361" s="16">
        <v>0</v>
      </c>
      <c r="D361" s="16">
        <f t="shared" si="12"/>
        <v>-11</v>
      </c>
      <c r="E361" s="26">
        <f t="shared" si="13"/>
        <v>-100</v>
      </c>
    </row>
    <row r="362" spans="1:5" ht="24.75" customHeight="1">
      <c r="A362" s="35" t="s">
        <v>437</v>
      </c>
      <c r="B362" s="16"/>
      <c r="C362" s="16">
        <v>32</v>
      </c>
      <c r="D362" s="16">
        <f t="shared" si="12"/>
        <v>32</v>
      </c>
      <c r="E362" s="26">
        <f t="shared" si="13"/>
      </c>
    </row>
    <row r="363" spans="1:5" ht="24.75" customHeight="1">
      <c r="A363" s="35" t="s">
        <v>438</v>
      </c>
      <c r="B363" s="16">
        <v>542</v>
      </c>
      <c r="C363" s="16">
        <v>570</v>
      </c>
      <c r="D363" s="16">
        <f t="shared" si="12"/>
        <v>28</v>
      </c>
      <c r="E363" s="26">
        <f t="shared" si="13"/>
        <v>5.166051660516605</v>
      </c>
    </row>
    <row r="364" spans="1:5" ht="24.75" customHeight="1">
      <c r="A364" s="104" t="s">
        <v>441</v>
      </c>
      <c r="B364" s="16">
        <f>SUM(B365:B365)</f>
        <v>64</v>
      </c>
      <c r="C364" s="16">
        <f>SUM(C365:C365)</f>
        <v>0</v>
      </c>
      <c r="D364" s="16">
        <f t="shared" si="12"/>
        <v>-64</v>
      </c>
      <c r="E364" s="26">
        <f t="shared" si="13"/>
        <v>-100</v>
      </c>
    </row>
    <row r="365" spans="1:5" ht="24.75" customHeight="1">
      <c r="A365" s="35" t="s">
        <v>442</v>
      </c>
      <c r="B365" s="16">
        <v>64</v>
      </c>
      <c r="C365" s="16">
        <v>0</v>
      </c>
      <c r="D365" s="16">
        <f t="shared" si="12"/>
        <v>-64</v>
      </c>
      <c r="E365" s="26">
        <f t="shared" si="13"/>
        <v>-100</v>
      </c>
    </row>
    <row r="366" spans="1:5" ht="24.75" customHeight="1">
      <c r="A366" s="104" t="s">
        <v>450</v>
      </c>
      <c r="B366" s="16">
        <f>B367+B371</f>
        <v>7615</v>
      </c>
      <c r="C366" s="16">
        <f>C367+C371</f>
        <v>9616</v>
      </c>
      <c r="D366" s="16">
        <f t="shared" si="12"/>
        <v>2001</v>
      </c>
      <c r="E366" s="26">
        <f t="shared" si="13"/>
        <v>26.27708470124754</v>
      </c>
    </row>
    <row r="367" spans="1:5" ht="24.75" customHeight="1">
      <c r="A367" s="104" t="s">
        <v>451</v>
      </c>
      <c r="B367" s="16">
        <f>SUM(B368:B370)</f>
        <v>1884</v>
      </c>
      <c r="C367" s="16">
        <f>SUM(C368:C370)</f>
        <v>9554</v>
      </c>
      <c r="D367" s="16">
        <f t="shared" si="12"/>
        <v>7670</v>
      </c>
      <c r="E367" s="26">
        <f t="shared" si="13"/>
        <v>407.1125265392781</v>
      </c>
    </row>
    <row r="368" spans="1:5" ht="24.75" customHeight="1">
      <c r="A368" s="35" t="s">
        <v>81</v>
      </c>
      <c r="B368" s="16">
        <v>370</v>
      </c>
      <c r="C368" s="16">
        <v>307</v>
      </c>
      <c r="D368" s="16">
        <f t="shared" si="12"/>
        <v>-63</v>
      </c>
      <c r="E368" s="26">
        <f t="shared" si="13"/>
        <v>-17.027027027027028</v>
      </c>
    </row>
    <row r="369" spans="1:5" ht="24.75" customHeight="1">
      <c r="A369" s="35" t="s">
        <v>453</v>
      </c>
      <c r="B369" s="16">
        <v>128</v>
      </c>
      <c r="C369" s="16">
        <v>704</v>
      </c>
      <c r="D369" s="16">
        <f t="shared" si="12"/>
        <v>576</v>
      </c>
      <c r="E369" s="26">
        <f t="shared" si="13"/>
        <v>450</v>
      </c>
    </row>
    <row r="370" spans="1:5" ht="24.75" customHeight="1">
      <c r="A370" s="35" t="s">
        <v>455</v>
      </c>
      <c r="B370" s="16">
        <v>1386</v>
      </c>
      <c r="C370" s="16">
        <v>8543</v>
      </c>
      <c r="D370" s="16">
        <f t="shared" si="12"/>
        <v>7157</v>
      </c>
      <c r="E370" s="26">
        <f t="shared" si="13"/>
        <v>516.3780663780664</v>
      </c>
    </row>
    <row r="371" spans="1:5" ht="24.75" customHeight="1">
      <c r="A371" s="104" t="s">
        <v>458</v>
      </c>
      <c r="B371" s="16">
        <f>SUM(B372:B373)</f>
        <v>5731</v>
      </c>
      <c r="C371" s="16">
        <f>SUM(C372:C373)</f>
        <v>62</v>
      </c>
      <c r="D371" s="16">
        <f t="shared" si="12"/>
        <v>-5669</v>
      </c>
      <c r="E371" s="26">
        <f t="shared" si="13"/>
        <v>-98.91816436922002</v>
      </c>
    </row>
    <row r="372" spans="1:5" ht="24.75" customHeight="1">
      <c r="A372" s="35" t="s">
        <v>459</v>
      </c>
      <c r="B372" s="16">
        <v>5610</v>
      </c>
      <c r="C372" s="16">
        <v>0</v>
      </c>
      <c r="D372" s="16">
        <f t="shared" si="12"/>
        <v>-5610</v>
      </c>
      <c r="E372" s="26">
        <f t="shared" si="13"/>
        <v>-100</v>
      </c>
    </row>
    <row r="373" spans="1:5" ht="24.75" customHeight="1">
      <c r="A373" s="35" t="s">
        <v>460</v>
      </c>
      <c r="B373" s="16">
        <v>121</v>
      </c>
      <c r="C373" s="16">
        <v>62</v>
      </c>
      <c r="D373" s="16">
        <f t="shared" si="12"/>
        <v>-59</v>
      </c>
      <c r="E373" s="26">
        <f t="shared" si="13"/>
        <v>-48.760330578512395</v>
      </c>
    </row>
    <row r="374" spans="1:5" ht="24.75" customHeight="1">
      <c r="A374" s="104" t="s">
        <v>461</v>
      </c>
      <c r="B374" s="16">
        <f>B375+B377+B379</f>
        <v>8201</v>
      </c>
      <c r="C374" s="16">
        <f>C375+C377+C379</f>
        <v>3209</v>
      </c>
      <c r="D374" s="16">
        <f t="shared" si="12"/>
        <v>-4992</v>
      </c>
      <c r="E374" s="26">
        <f t="shared" si="13"/>
        <v>-60.870625533471525</v>
      </c>
    </row>
    <row r="375" spans="1:5" ht="24.75" customHeight="1">
      <c r="A375" s="104" t="s">
        <v>466</v>
      </c>
      <c r="B375" s="16">
        <f aca="true" t="shared" si="15" ref="B375:B379">SUM(B376:B376)</f>
        <v>276</v>
      </c>
      <c r="C375" s="16">
        <f>SUM(C376:C376)</f>
        <v>209</v>
      </c>
      <c r="D375" s="16">
        <f t="shared" si="12"/>
        <v>-67</v>
      </c>
      <c r="E375" s="26">
        <f t="shared" si="13"/>
        <v>-24.27536231884058</v>
      </c>
    </row>
    <row r="376" spans="1:5" ht="24.75" customHeight="1">
      <c r="A376" s="35" t="s">
        <v>467</v>
      </c>
      <c r="B376" s="16">
        <v>276</v>
      </c>
      <c r="C376" s="16">
        <v>209</v>
      </c>
      <c r="D376" s="16">
        <f t="shared" si="12"/>
        <v>-67</v>
      </c>
      <c r="E376" s="26">
        <f t="shared" si="13"/>
        <v>-24.27536231884058</v>
      </c>
    </row>
    <row r="377" spans="1:5" ht="24.75" customHeight="1">
      <c r="A377" s="104" t="s">
        <v>468</v>
      </c>
      <c r="B377" s="16">
        <f t="shared" si="15"/>
        <v>7881</v>
      </c>
      <c r="C377" s="16">
        <f>SUM(C378:C378)</f>
        <v>3000</v>
      </c>
      <c r="D377" s="16">
        <f t="shared" si="12"/>
        <v>-4881</v>
      </c>
      <c r="E377" s="26">
        <f t="shared" si="13"/>
        <v>-61.93376475066616</v>
      </c>
    </row>
    <row r="378" spans="1:5" ht="24.75" customHeight="1">
      <c r="A378" s="35" t="s">
        <v>470</v>
      </c>
      <c r="B378" s="16">
        <v>7881</v>
      </c>
      <c r="C378" s="16">
        <v>3000</v>
      </c>
      <c r="D378" s="16">
        <f t="shared" si="12"/>
        <v>-4881</v>
      </c>
      <c r="E378" s="26">
        <f t="shared" si="13"/>
        <v>-61.93376475066616</v>
      </c>
    </row>
    <row r="379" spans="1:5" ht="24.75" customHeight="1">
      <c r="A379" s="104" t="s">
        <v>471</v>
      </c>
      <c r="B379" s="16">
        <f t="shared" si="15"/>
        <v>44</v>
      </c>
      <c r="C379" s="16">
        <f>SUM(C380:C380)</f>
        <v>0</v>
      </c>
      <c r="D379" s="16">
        <f t="shared" si="12"/>
        <v>-44</v>
      </c>
      <c r="E379" s="26">
        <f t="shared" si="13"/>
        <v>-100</v>
      </c>
    </row>
    <row r="380" spans="1:5" ht="24.75" customHeight="1">
      <c r="A380" s="35" t="s">
        <v>473</v>
      </c>
      <c r="B380" s="16">
        <v>44</v>
      </c>
      <c r="C380" s="16">
        <v>0</v>
      </c>
      <c r="D380" s="16">
        <f t="shared" si="12"/>
        <v>-44</v>
      </c>
      <c r="E380" s="26">
        <f t="shared" si="13"/>
        <v>-100</v>
      </c>
    </row>
    <row r="381" spans="1:5" ht="24.75" customHeight="1">
      <c r="A381" s="104" t="s">
        <v>474</v>
      </c>
      <c r="B381" s="16">
        <f>B382+B384+B386</f>
        <v>10844</v>
      </c>
      <c r="C381" s="16">
        <f>C382+C384+C386</f>
        <v>9130</v>
      </c>
      <c r="D381" s="16">
        <f t="shared" si="12"/>
        <v>-1714</v>
      </c>
      <c r="E381" s="26">
        <f t="shared" si="13"/>
        <v>-15.805975654739948</v>
      </c>
    </row>
    <row r="382" spans="1:5" ht="24.75" customHeight="1">
      <c r="A382" s="104" t="s">
        <v>475</v>
      </c>
      <c r="B382" s="16">
        <f aca="true" t="shared" si="16" ref="B382:B386">SUM(B383:B383)</f>
        <v>10000</v>
      </c>
      <c r="C382" s="16">
        <f>SUM(C383:C383)</f>
        <v>8300</v>
      </c>
      <c r="D382" s="16">
        <f t="shared" si="12"/>
        <v>-1700</v>
      </c>
      <c r="E382" s="26">
        <f t="shared" si="13"/>
        <v>-17</v>
      </c>
    </row>
    <row r="383" spans="1:5" ht="24.75" customHeight="1">
      <c r="A383" s="35" t="s">
        <v>476</v>
      </c>
      <c r="B383" s="16">
        <v>10000</v>
      </c>
      <c r="C383" s="16">
        <v>8300</v>
      </c>
      <c r="D383" s="16">
        <f t="shared" si="12"/>
        <v>-1700</v>
      </c>
      <c r="E383" s="26">
        <f t="shared" si="13"/>
        <v>-17</v>
      </c>
    </row>
    <row r="384" spans="1:5" ht="24.75" customHeight="1">
      <c r="A384" s="104" t="s">
        <v>477</v>
      </c>
      <c r="B384" s="16">
        <f t="shared" si="16"/>
        <v>0</v>
      </c>
      <c r="C384" s="16">
        <f>SUM(C385:C385)</f>
        <v>140</v>
      </c>
      <c r="D384" s="16">
        <f t="shared" si="12"/>
        <v>140</v>
      </c>
      <c r="E384" s="26">
        <f t="shared" si="13"/>
      </c>
    </row>
    <row r="385" spans="1:5" ht="24.75" customHeight="1">
      <c r="A385" s="35" t="s">
        <v>478</v>
      </c>
      <c r="B385" s="16">
        <v>0</v>
      </c>
      <c r="C385" s="16">
        <v>140</v>
      </c>
      <c r="D385" s="16">
        <f t="shared" si="12"/>
        <v>140</v>
      </c>
      <c r="E385" s="26">
        <f t="shared" si="13"/>
      </c>
    </row>
    <row r="386" spans="1:5" ht="24.75" customHeight="1">
      <c r="A386" s="104" t="s">
        <v>479</v>
      </c>
      <c r="B386" s="16">
        <f t="shared" si="16"/>
        <v>844</v>
      </c>
      <c r="C386" s="16">
        <f>SUM(C387:C387)</f>
        <v>690</v>
      </c>
      <c r="D386" s="16">
        <f t="shared" si="12"/>
        <v>-154</v>
      </c>
      <c r="E386" s="26">
        <f t="shared" si="13"/>
        <v>-18.246445497630333</v>
      </c>
    </row>
    <row r="387" spans="1:5" ht="24.75" customHeight="1">
      <c r="A387" s="35" t="s">
        <v>481</v>
      </c>
      <c r="B387" s="16">
        <v>844</v>
      </c>
      <c r="C387" s="16">
        <v>690</v>
      </c>
      <c r="D387" s="16">
        <f t="shared" si="12"/>
        <v>-154</v>
      </c>
      <c r="E387" s="26">
        <f t="shared" si="13"/>
        <v>-18.246445497630333</v>
      </c>
    </row>
    <row r="388" spans="1:5" ht="24.75" customHeight="1">
      <c r="A388" s="104" t="s">
        <v>485</v>
      </c>
      <c r="B388" s="16">
        <f>SUM(B389,B398)</f>
        <v>3148</v>
      </c>
      <c r="C388" s="16">
        <f>SUM(C389,C398)</f>
        <v>2601</v>
      </c>
      <c r="D388" s="16">
        <f t="shared" si="12"/>
        <v>-547</v>
      </c>
      <c r="E388" s="26">
        <f t="shared" si="13"/>
        <v>-17.376111817026686</v>
      </c>
    </row>
    <row r="389" spans="1:5" ht="24.75" customHeight="1">
      <c r="A389" s="104" t="s">
        <v>486</v>
      </c>
      <c r="B389" s="16">
        <f>SUM(B390:B397)</f>
        <v>2803</v>
      </c>
      <c r="C389" s="16">
        <f>SUM(C390:C397)</f>
        <v>2316</v>
      </c>
      <c r="D389" s="16">
        <f t="shared" si="12"/>
        <v>-487</v>
      </c>
      <c r="E389" s="26">
        <f t="shared" si="13"/>
        <v>-17.37424188369604</v>
      </c>
    </row>
    <row r="390" spans="1:5" ht="24.75" customHeight="1">
      <c r="A390" s="35" t="s">
        <v>81</v>
      </c>
      <c r="B390" s="16">
        <v>283</v>
      </c>
      <c r="C390" s="16">
        <v>256</v>
      </c>
      <c r="D390" s="16">
        <f t="shared" si="12"/>
        <v>-27</v>
      </c>
      <c r="E390" s="26">
        <f t="shared" si="13"/>
        <v>-9.540636042402827</v>
      </c>
    </row>
    <row r="391" spans="1:5" ht="24.75" customHeight="1">
      <c r="A391" s="35" t="s">
        <v>82</v>
      </c>
      <c r="B391" s="16">
        <v>65</v>
      </c>
      <c r="C391" s="16">
        <v>35</v>
      </c>
      <c r="D391" s="16">
        <f aca="true" t="shared" si="17" ref="D391:D454">C391-B391</f>
        <v>-30</v>
      </c>
      <c r="E391" s="26">
        <f aca="true" t="shared" si="18" ref="E391:E454">IF(B391=0,"",D391/B391*100)</f>
        <v>-46.15384615384615</v>
      </c>
    </row>
    <row r="392" spans="1:5" ht="24.75" customHeight="1">
      <c r="A392" s="35" t="s">
        <v>488</v>
      </c>
      <c r="B392" s="16">
        <v>269</v>
      </c>
      <c r="C392" s="16">
        <v>380</v>
      </c>
      <c r="D392" s="16">
        <f t="shared" si="17"/>
        <v>111</v>
      </c>
      <c r="E392" s="26">
        <f t="shared" si="18"/>
        <v>41.2639405204461</v>
      </c>
    </row>
    <row r="393" spans="1:5" ht="24.75" customHeight="1">
      <c r="A393" s="35" t="s">
        <v>489</v>
      </c>
      <c r="B393" s="16">
        <v>10</v>
      </c>
      <c r="C393" s="16">
        <v>6</v>
      </c>
      <c r="D393" s="16">
        <f t="shared" si="17"/>
        <v>-4</v>
      </c>
      <c r="E393" s="26">
        <f t="shared" si="18"/>
        <v>-40</v>
      </c>
    </row>
    <row r="394" spans="1:5" ht="24.75" customHeight="1">
      <c r="A394" s="35" t="s">
        <v>491</v>
      </c>
      <c r="B394" s="16">
        <v>23</v>
      </c>
      <c r="C394" s="16">
        <v>70</v>
      </c>
      <c r="D394" s="16">
        <f t="shared" si="17"/>
        <v>47</v>
      </c>
      <c r="E394" s="26">
        <f t="shared" si="18"/>
        <v>204.34782608695653</v>
      </c>
    </row>
    <row r="395" spans="1:5" ht="24.75" customHeight="1">
      <c r="A395" s="35" t="s">
        <v>492</v>
      </c>
      <c r="B395" s="16">
        <v>392</v>
      </c>
      <c r="C395" s="16">
        <v>306</v>
      </c>
      <c r="D395" s="16">
        <f t="shared" si="17"/>
        <v>-86</v>
      </c>
      <c r="E395" s="26">
        <f t="shared" si="18"/>
        <v>-21.93877551020408</v>
      </c>
    </row>
    <row r="396" spans="1:5" ht="24.75" customHeight="1">
      <c r="A396" s="35" t="s">
        <v>86</v>
      </c>
      <c r="B396" s="16">
        <v>1616</v>
      </c>
      <c r="C396" s="16">
        <v>1183</v>
      </c>
      <c r="D396" s="16">
        <f t="shared" si="17"/>
        <v>-433</v>
      </c>
      <c r="E396" s="26">
        <f t="shared" si="18"/>
        <v>-26.794554455445546</v>
      </c>
    </row>
    <row r="397" spans="1:5" ht="24.75" customHeight="1">
      <c r="A397" s="35" t="s">
        <v>493</v>
      </c>
      <c r="B397" s="16">
        <v>145</v>
      </c>
      <c r="C397" s="16">
        <v>80</v>
      </c>
      <c r="D397" s="16">
        <f t="shared" si="17"/>
        <v>-65</v>
      </c>
      <c r="E397" s="26">
        <f t="shared" si="18"/>
        <v>-44.827586206896555</v>
      </c>
    </row>
    <row r="398" spans="1:5" ht="24.75" customHeight="1">
      <c r="A398" s="104" t="s">
        <v>494</v>
      </c>
      <c r="B398" s="16">
        <f>SUM(B399:B400)</f>
        <v>345</v>
      </c>
      <c r="C398" s="16">
        <f>SUM(C399:C400)</f>
        <v>285</v>
      </c>
      <c r="D398" s="16">
        <f t="shared" si="17"/>
        <v>-60</v>
      </c>
      <c r="E398" s="26">
        <f t="shared" si="18"/>
        <v>-17.391304347826086</v>
      </c>
    </row>
    <row r="399" spans="1:5" ht="24.75" customHeight="1">
      <c r="A399" s="35" t="s">
        <v>495</v>
      </c>
      <c r="B399" s="16">
        <v>185</v>
      </c>
      <c r="C399" s="16">
        <v>157</v>
      </c>
      <c r="D399" s="16">
        <f t="shared" si="17"/>
        <v>-28</v>
      </c>
      <c r="E399" s="26">
        <f t="shared" si="18"/>
        <v>-15.135135135135137</v>
      </c>
    </row>
    <row r="400" spans="1:5" ht="24.75" customHeight="1">
      <c r="A400" s="35" t="s">
        <v>496</v>
      </c>
      <c r="B400" s="16">
        <v>160</v>
      </c>
      <c r="C400" s="16">
        <v>128</v>
      </c>
      <c r="D400" s="16">
        <f t="shared" si="17"/>
        <v>-32</v>
      </c>
      <c r="E400" s="26">
        <f t="shared" si="18"/>
        <v>-20</v>
      </c>
    </row>
    <row r="401" spans="1:5" ht="24.75" customHeight="1">
      <c r="A401" s="104" t="s">
        <v>497</v>
      </c>
      <c r="B401" s="16">
        <f>SUM(B402,B405,B408)</f>
        <v>1568</v>
      </c>
      <c r="C401" s="16">
        <f>SUM(C402,C405,C408)</f>
        <v>10956</v>
      </c>
      <c r="D401" s="16">
        <f t="shared" si="17"/>
        <v>9388</v>
      </c>
      <c r="E401" s="26">
        <f t="shared" si="18"/>
        <v>598.7244897959184</v>
      </c>
    </row>
    <row r="402" spans="1:5" ht="24.75" customHeight="1">
      <c r="A402" s="104" t="s">
        <v>498</v>
      </c>
      <c r="B402" s="16">
        <f>SUM(B403:B404)</f>
        <v>608</v>
      </c>
      <c r="C402" s="16">
        <f>SUM(C403:C404)</f>
        <v>535</v>
      </c>
      <c r="D402" s="16">
        <f t="shared" si="17"/>
        <v>-73</v>
      </c>
      <c r="E402" s="26">
        <f t="shared" si="18"/>
        <v>-12.006578947368421</v>
      </c>
    </row>
    <row r="403" spans="1:5" ht="24.75" customHeight="1">
      <c r="A403" s="35" t="s">
        <v>499</v>
      </c>
      <c r="B403" s="16">
        <v>600</v>
      </c>
      <c r="C403" s="16">
        <v>530</v>
      </c>
      <c r="D403" s="16">
        <f t="shared" si="17"/>
        <v>-70</v>
      </c>
      <c r="E403" s="26">
        <f t="shared" si="18"/>
        <v>-11.666666666666666</v>
      </c>
    </row>
    <row r="404" spans="1:5" ht="24.75" customHeight="1">
      <c r="A404" s="35" t="s">
        <v>502</v>
      </c>
      <c r="B404" s="16">
        <v>8</v>
      </c>
      <c r="C404" s="16">
        <v>5</v>
      </c>
      <c r="D404" s="16">
        <f t="shared" si="17"/>
        <v>-3</v>
      </c>
      <c r="E404" s="26">
        <f t="shared" si="18"/>
        <v>-37.5</v>
      </c>
    </row>
    <row r="405" spans="1:5" ht="24.75" customHeight="1">
      <c r="A405" s="104" t="s">
        <v>503</v>
      </c>
      <c r="B405" s="16">
        <f>SUM(B406:B407)</f>
        <v>0</v>
      </c>
      <c r="C405" s="16">
        <f>SUM(C406:C407)</f>
        <v>10271</v>
      </c>
      <c r="D405" s="16">
        <f t="shared" si="17"/>
        <v>10271</v>
      </c>
      <c r="E405" s="26">
        <f t="shared" si="18"/>
      </c>
    </row>
    <row r="406" spans="1:5" ht="24.75" customHeight="1">
      <c r="A406" s="35" t="s">
        <v>504</v>
      </c>
      <c r="B406" s="16"/>
      <c r="C406" s="16">
        <v>6641</v>
      </c>
      <c r="D406" s="16">
        <f t="shared" si="17"/>
        <v>6641</v>
      </c>
      <c r="E406" s="26">
        <f t="shared" si="18"/>
      </c>
    </row>
    <row r="407" spans="1:5" ht="24.75" customHeight="1">
      <c r="A407" s="35" t="s">
        <v>505</v>
      </c>
      <c r="B407" s="16"/>
      <c r="C407" s="16">
        <v>3630</v>
      </c>
      <c r="D407" s="16">
        <f t="shared" si="17"/>
        <v>3630</v>
      </c>
      <c r="E407" s="26">
        <f t="shared" si="18"/>
      </c>
    </row>
    <row r="408" spans="1:5" ht="24.75" customHeight="1">
      <c r="A408" s="104" t="s">
        <v>506</v>
      </c>
      <c r="B408" s="16">
        <f>SUM(B409:B409)</f>
        <v>960</v>
      </c>
      <c r="C408" s="16">
        <f>SUM(C409:C409)</f>
        <v>150</v>
      </c>
      <c r="D408" s="16">
        <f t="shared" si="17"/>
        <v>-810</v>
      </c>
      <c r="E408" s="26">
        <f t="shared" si="18"/>
        <v>-84.375</v>
      </c>
    </row>
    <row r="409" spans="1:5" ht="24.75" customHeight="1">
      <c r="A409" s="35" t="s">
        <v>507</v>
      </c>
      <c r="B409" s="16">
        <v>960</v>
      </c>
      <c r="C409" s="16">
        <v>150</v>
      </c>
      <c r="D409" s="16">
        <f t="shared" si="17"/>
        <v>-810</v>
      </c>
      <c r="E409" s="26">
        <f t="shared" si="18"/>
        <v>-84.375</v>
      </c>
    </row>
    <row r="410" spans="1:5" ht="24.75" customHeight="1">
      <c r="A410" s="104" t="s">
        <v>508</v>
      </c>
      <c r="B410" s="16">
        <f>SUM(B411,B418)</f>
        <v>1553</v>
      </c>
      <c r="C410" s="16">
        <f>SUM(C411,C418)</f>
        <v>1541</v>
      </c>
      <c r="D410" s="16">
        <f t="shared" si="17"/>
        <v>-12</v>
      </c>
      <c r="E410" s="26">
        <f t="shared" si="18"/>
        <v>-0.7726980038634901</v>
      </c>
    </row>
    <row r="411" spans="1:5" ht="24.75" customHeight="1">
      <c r="A411" s="104" t="s">
        <v>509</v>
      </c>
      <c r="B411" s="16">
        <f>SUM(B412:B417)</f>
        <v>1523</v>
      </c>
      <c r="C411" s="16">
        <f>SUM(C412:C417)</f>
        <v>1511</v>
      </c>
      <c r="D411" s="16">
        <f t="shared" si="17"/>
        <v>-12</v>
      </c>
      <c r="E411" s="26">
        <f t="shared" si="18"/>
        <v>-0.7879185817465528</v>
      </c>
    </row>
    <row r="412" spans="1:5" ht="24.75" customHeight="1">
      <c r="A412" s="35" t="s">
        <v>510</v>
      </c>
      <c r="B412" s="16">
        <v>3</v>
      </c>
      <c r="C412" s="16">
        <v>2</v>
      </c>
      <c r="D412" s="16">
        <f t="shared" si="17"/>
        <v>-1</v>
      </c>
      <c r="E412" s="26">
        <f t="shared" si="18"/>
        <v>-33.33333333333333</v>
      </c>
    </row>
    <row r="413" spans="1:5" ht="24.75" customHeight="1">
      <c r="A413" s="35" t="s">
        <v>511</v>
      </c>
      <c r="B413" s="16">
        <v>2</v>
      </c>
      <c r="C413" s="16">
        <v>0</v>
      </c>
      <c r="D413" s="16">
        <f t="shared" si="17"/>
        <v>-2</v>
      </c>
      <c r="E413" s="26">
        <f t="shared" si="18"/>
        <v>-100</v>
      </c>
    </row>
    <row r="414" spans="1:5" ht="24.75" customHeight="1">
      <c r="A414" s="35" t="s">
        <v>513</v>
      </c>
      <c r="B414" s="16">
        <v>1377</v>
      </c>
      <c r="C414" s="16">
        <v>1200</v>
      </c>
      <c r="D414" s="16">
        <f t="shared" si="17"/>
        <v>-177</v>
      </c>
      <c r="E414" s="26">
        <f t="shared" si="18"/>
        <v>-12.854030501089325</v>
      </c>
    </row>
    <row r="415" spans="1:5" ht="24.75" customHeight="1">
      <c r="A415" s="35" t="s">
        <v>514</v>
      </c>
      <c r="B415" s="16">
        <v>50</v>
      </c>
      <c r="C415" s="16">
        <v>0</v>
      </c>
      <c r="D415" s="16">
        <f t="shared" si="17"/>
        <v>-50</v>
      </c>
      <c r="E415" s="26">
        <f t="shared" si="18"/>
        <v>-100</v>
      </c>
    </row>
    <row r="416" spans="1:5" ht="24.75" customHeight="1">
      <c r="A416" s="35" t="s">
        <v>86</v>
      </c>
      <c r="B416" s="16">
        <v>6</v>
      </c>
      <c r="C416" s="16">
        <v>64</v>
      </c>
      <c r="D416" s="16">
        <f t="shared" si="17"/>
        <v>58</v>
      </c>
      <c r="E416" s="26">
        <f t="shared" si="18"/>
        <v>966.6666666666666</v>
      </c>
    </row>
    <row r="417" spans="1:5" ht="24.75" customHeight="1">
      <c r="A417" s="35" t="s">
        <v>515</v>
      </c>
      <c r="B417" s="16">
        <v>85</v>
      </c>
      <c r="C417" s="16">
        <v>245</v>
      </c>
      <c r="D417" s="16">
        <f t="shared" si="17"/>
        <v>160</v>
      </c>
      <c r="E417" s="26">
        <f t="shared" si="18"/>
        <v>188.23529411764704</v>
      </c>
    </row>
    <row r="418" spans="1:5" ht="24.75" customHeight="1">
      <c r="A418" s="104" t="s">
        <v>516</v>
      </c>
      <c r="B418" s="16">
        <f>SUM(B419:B419)</f>
        <v>30</v>
      </c>
      <c r="C418" s="16">
        <f>SUM(C419:C419)</f>
        <v>30</v>
      </c>
      <c r="D418" s="16">
        <f t="shared" si="17"/>
        <v>0</v>
      </c>
      <c r="E418" s="26">
        <f t="shared" si="18"/>
        <v>0</v>
      </c>
    </row>
    <row r="419" spans="1:5" ht="24.75" customHeight="1">
      <c r="A419" s="35" t="s">
        <v>518</v>
      </c>
      <c r="B419" s="16">
        <v>30</v>
      </c>
      <c r="C419" s="16">
        <v>30</v>
      </c>
      <c r="D419" s="16">
        <f t="shared" si="17"/>
        <v>0</v>
      </c>
      <c r="E419" s="26">
        <f t="shared" si="18"/>
        <v>0</v>
      </c>
    </row>
    <row r="420" spans="1:5" ht="24.75" customHeight="1">
      <c r="A420" s="104" t="s">
        <v>519</v>
      </c>
      <c r="B420" s="16">
        <f>SUM(B421,B427,B430,B432,B435,B437)</f>
        <v>5390</v>
      </c>
      <c r="C420" s="16">
        <f>SUM(C421,C427,C430,C432,C435,C437)</f>
        <v>3383</v>
      </c>
      <c r="D420" s="16">
        <f t="shared" si="17"/>
        <v>-2007</v>
      </c>
      <c r="E420" s="26">
        <f t="shared" si="18"/>
        <v>-37.2356215213358</v>
      </c>
    </row>
    <row r="421" spans="1:5" ht="24.75" customHeight="1">
      <c r="A421" s="104" t="s">
        <v>520</v>
      </c>
      <c r="B421" s="16">
        <f>SUM(B422:B426)</f>
        <v>649</v>
      </c>
      <c r="C421" s="16">
        <f>SUM(C422:C426)</f>
        <v>612</v>
      </c>
      <c r="D421" s="16">
        <f t="shared" si="17"/>
        <v>-37</v>
      </c>
      <c r="E421" s="26">
        <f t="shared" si="18"/>
        <v>-5.701078582434515</v>
      </c>
    </row>
    <row r="422" spans="1:5" ht="24.75" customHeight="1">
      <c r="A422" s="35" t="s">
        <v>81</v>
      </c>
      <c r="B422" s="16">
        <v>334</v>
      </c>
      <c r="C422" s="16">
        <v>267</v>
      </c>
      <c r="D422" s="16">
        <f t="shared" si="17"/>
        <v>-67</v>
      </c>
      <c r="E422" s="26">
        <f t="shared" si="18"/>
        <v>-20.059880239520957</v>
      </c>
    </row>
    <row r="423" spans="1:5" ht="24.75" customHeight="1">
      <c r="A423" s="35" t="s">
        <v>522</v>
      </c>
      <c r="B423" s="16">
        <v>83</v>
      </c>
      <c r="C423" s="16">
        <v>78</v>
      </c>
      <c r="D423" s="16">
        <f t="shared" si="17"/>
        <v>-5</v>
      </c>
      <c r="E423" s="26">
        <f t="shared" si="18"/>
        <v>-6.024096385542169</v>
      </c>
    </row>
    <row r="424" spans="1:5" ht="24.75" customHeight="1">
      <c r="A424" s="35" t="s">
        <v>523</v>
      </c>
      <c r="B424" s="16"/>
      <c r="C424" s="16">
        <v>60</v>
      </c>
      <c r="D424" s="16">
        <f t="shared" si="17"/>
        <v>60</v>
      </c>
      <c r="E424" s="26">
        <f t="shared" si="18"/>
      </c>
    </row>
    <row r="425" spans="1:5" ht="24.75" customHeight="1">
      <c r="A425" s="35" t="s">
        <v>86</v>
      </c>
      <c r="B425" s="16">
        <v>222</v>
      </c>
      <c r="C425" s="16">
        <v>187</v>
      </c>
      <c r="D425" s="16">
        <f t="shared" si="17"/>
        <v>-35</v>
      </c>
      <c r="E425" s="26">
        <f t="shared" si="18"/>
        <v>-15.765765765765765</v>
      </c>
    </row>
    <row r="426" spans="1:5" ht="24.75" customHeight="1">
      <c r="A426" s="35" t="s">
        <v>524</v>
      </c>
      <c r="B426" s="16">
        <v>10</v>
      </c>
      <c r="C426" s="16">
        <v>20</v>
      </c>
      <c r="D426" s="16">
        <f t="shared" si="17"/>
        <v>10</v>
      </c>
      <c r="E426" s="26">
        <f t="shared" si="18"/>
        <v>100</v>
      </c>
    </row>
    <row r="427" spans="1:5" ht="24.75" customHeight="1">
      <c r="A427" s="104" t="s">
        <v>525</v>
      </c>
      <c r="B427" s="16">
        <f>SUM(B428:B429)</f>
        <v>4272</v>
      </c>
      <c r="C427" s="16">
        <f>SUM(C428:C429)</f>
        <v>2286</v>
      </c>
      <c r="D427" s="16">
        <f t="shared" si="17"/>
        <v>-1986</v>
      </c>
      <c r="E427" s="26">
        <f t="shared" si="18"/>
        <v>-46.48876404494382</v>
      </c>
    </row>
    <row r="428" spans="1:5" ht="24.75" customHeight="1">
      <c r="A428" s="35" t="s">
        <v>526</v>
      </c>
      <c r="B428" s="16">
        <v>4200</v>
      </c>
      <c r="C428" s="16">
        <v>2286</v>
      </c>
      <c r="D428" s="16">
        <f t="shared" si="17"/>
        <v>-1914</v>
      </c>
      <c r="E428" s="26">
        <f t="shared" si="18"/>
        <v>-45.57142857142858</v>
      </c>
    </row>
    <row r="429" spans="1:5" ht="24.75" customHeight="1">
      <c r="A429" s="35" t="s">
        <v>527</v>
      </c>
      <c r="B429" s="16">
        <v>72</v>
      </c>
      <c r="C429" s="16">
        <v>0</v>
      </c>
      <c r="D429" s="16">
        <f t="shared" si="17"/>
        <v>-72</v>
      </c>
      <c r="E429" s="26">
        <f t="shared" si="18"/>
        <v>-100</v>
      </c>
    </row>
    <row r="430" spans="1:5" ht="24.75" customHeight="1">
      <c r="A430" s="104" t="s">
        <v>528</v>
      </c>
      <c r="B430" s="16">
        <f>SUM(B431:B431)</f>
        <v>13</v>
      </c>
      <c r="C430" s="16">
        <f>SUM(C431:C431)</f>
        <v>10</v>
      </c>
      <c r="D430" s="16">
        <f t="shared" si="17"/>
        <v>-3</v>
      </c>
      <c r="E430" s="26">
        <f t="shared" si="18"/>
        <v>-23.076923076923077</v>
      </c>
    </row>
    <row r="431" spans="1:5" ht="24.75" customHeight="1">
      <c r="A431" s="35" t="s">
        <v>529</v>
      </c>
      <c r="B431" s="16">
        <v>13</v>
      </c>
      <c r="C431" s="16">
        <v>10</v>
      </c>
      <c r="D431" s="16">
        <f t="shared" si="17"/>
        <v>-3</v>
      </c>
      <c r="E431" s="26">
        <f t="shared" si="18"/>
        <v>-23.076923076923077</v>
      </c>
    </row>
    <row r="432" spans="1:5" ht="24.75" customHeight="1">
      <c r="A432" s="104" t="s">
        <v>530</v>
      </c>
      <c r="B432" s="16">
        <f>SUM(B433:B434)</f>
        <v>300</v>
      </c>
      <c r="C432" s="16">
        <f>SUM(C433:C434)</f>
        <v>261</v>
      </c>
      <c r="D432" s="16">
        <f t="shared" si="17"/>
        <v>-39</v>
      </c>
      <c r="E432" s="26">
        <f t="shared" si="18"/>
        <v>-13</v>
      </c>
    </row>
    <row r="433" spans="1:5" ht="24.75" customHeight="1">
      <c r="A433" s="35" t="s">
        <v>531</v>
      </c>
      <c r="B433" s="16">
        <v>143</v>
      </c>
      <c r="C433" s="16">
        <v>100</v>
      </c>
      <c r="D433" s="16">
        <f t="shared" si="17"/>
        <v>-43</v>
      </c>
      <c r="E433" s="26">
        <f t="shared" si="18"/>
        <v>-30.069930069930066</v>
      </c>
    </row>
    <row r="434" spans="1:5" ht="24.75" customHeight="1">
      <c r="A434" s="35" t="s">
        <v>532</v>
      </c>
      <c r="B434" s="16">
        <v>157</v>
      </c>
      <c r="C434" s="16">
        <v>161</v>
      </c>
      <c r="D434" s="16">
        <f t="shared" si="17"/>
        <v>4</v>
      </c>
      <c r="E434" s="26">
        <f t="shared" si="18"/>
        <v>2.547770700636943</v>
      </c>
    </row>
    <row r="435" spans="1:5" ht="24.75" customHeight="1">
      <c r="A435" s="104" t="s">
        <v>533</v>
      </c>
      <c r="B435" s="16">
        <f>SUM(B436:B436)</f>
        <v>20</v>
      </c>
      <c r="C435" s="16">
        <f>SUM(C436:C436)</f>
        <v>20</v>
      </c>
      <c r="D435" s="16">
        <f t="shared" si="17"/>
        <v>0</v>
      </c>
      <c r="E435" s="26">
        <f t="shared" si="18"/>
        <v>0</v>
      </c>
    </row>
    <row r="436" spans="1:5" ht="24.75" customHeight="1">
      <c r="A436" s="35" t="s">
        <v>535</v>
      </c>
      <c r="B436" s="16">
        <v>20</v>
      </c>
      <c r="C436" s="16">
        <v>20</v>
      </c>
      <c r="D436" s="16">
        <f t="shared" si="17"/>
        <v>0</v>
      </c>
      <c r="E436" s="26">
        <f t="shared" si="18"/>
        <v>0</v>
      </c>
    </row>
    <row r="437" spans="1:5" ht="24.75" customHeight="1">
      <c r="A437" s="104" t="s">
        <v>536</v>
      </c>
      <c r="B437" s="16">
        <f>SUM(B438:B438)</f>
        <v>136</v>
      </c>
      <c r="C437" s="16">
        <f>SUM(C438:C438)</f>
        <v>194</v>
      </c>
      <c r="D437" s="16">
        <f t="shared" si="17"/>
        <v>58</v>
      </c>
      <c r="E437" s="26">
        <f t="shared" si="18"/>
        <v>42.64705882352941</v>
      </c>
    </row>
    <row r="438" spans="1:5" ht="24.75" customHeight="1">
      <c r="A438" s="35" t="s">
        <v>537</v>
      </c>
      <c r="B438" s="16">
        <v>136</v>
      </c>
      <c r="C438" s="16">
        <v>194</v>
      </c>
      <c r="D438" s="16">
        <f t="shared" si="17"/>
        <v>58</v>
      </c>
      <c r="E438" s="26">
        <f t="shared" si="18"/>
        <v>42.64705882352941</v>
      </c>
    </row>
    <row r="439" spans="1:5" ht="24.75" customHeight="1">
      <c r="A439" s="104" t="s">
        <v>538</v>
      </c>
      <c r="B439" s="16">
        <v>3500</v>
      </c>
      <c r="C439" s="16">
        <v>3550</v>
      </c>
      <c r="D439" s="16">
        <f t="shared" si="17"/>
        <v>50</v>
      </c>
      <c r="E439" s="26">
        <f t="shared" si="18"/>
        <v>1.4285714285714286</v>
      </c>
    </row>
    <row r="440" spans="1:5" ht="24.75" customHeight="1">
      <c r="A440" s="104" t="s">
        <v>539</v>
      </c>
      <c r="B440" s="16">
        <f>B441+B443</f>
        <v>33138</v>
      </c>
      <c r="C440" s="16">
        <f>C441+C443</f>
        <v>50349</v>
      </c>
      <c r="D440" s="16">
        <f t="shared" si="17"/>
        <v>17211</v>
      </c>
      <c r="E440" s="26">
        <f t="shared" si="18"/>
        <v>51.937352887923225</v>
      </c>
    </row>
    <row r="441" spans="1:5" ht="24.75" customHeight="1">
      <c r="A441" s="35" t="s">
        <v>540</v>
      </c>
      <c r="B441" s="16">
        <f aca="true" t="shared" si="19" ref="B441:B445">B442</f>
        <v>14200</v>
      </c>
      <c r="C441" s="16">
        <f>C442</f>
        <v>31599</v>
      </c>
      <c r="D441" s="16">
        <f t="shared" si="17"/>
        <v>17399</v>
      </c>
      <c r="E441" s="26">
        <f t="shared" si="18"/>
        <v>122.5281690140845</v>
      </c>
    </row>
    <row r="442" spans="1:5" ht="24.75" customHeight="1">
      <c r="A442" s="35" t="s">
        <v>541</v>
      </c>
      <c r="B442" s="16">
        <v>14200</v>
      </c>
      <c r="C442" s="16">
        <v>31599</v>
      </c>
      <c r="D442" s="16">
        <f t="shared" si="17"/>
        <v>17399</v>
      </c>
      <c r="E442" s="26">
        <f t="shared" si="18"/>
        <v>122.5281690140845</v>
      </c>
    </row>
    <row r="443" spans="1:5" ht="24.75" customHeight="1">
      <c r="A443" s="35" t="s">
        <v>542</v>
      </c>
      <c r="B443" s="16">
        <f t="shared" si="19"/>
        <v>18938</v>
      </c>
      <c r="C443" s="16">
        <f>C444</f>
        <v>18750</v>
      </c>
      <c r="D443" s="16">
        <f t="shared" si="17"/>
        <v>-188</v>
      </c>
      <c r="E443" s="26">
        <f t="shared" si="18"/>
        <v>-0.9927130636814869</v>
      </c>
    </row>
    <row r="444" spans="1:5" ht="24.75" customHeight="1">
      <c r="A444" s="35" t="s">
        <v>543</v>
      </c>
      <c r="B444" s="16">
        <v>18938</v>
      </c>
      <c r="C444" s="16">
        <v>18750</v>
      </c>
      <c r="D444" s="16">
        <f t="shared" si="17"/>
        <v>-188</v>
      </c>
      <c r="E444" s="26">
        <f t="shared" si="18"/>
        <v>-0.9927130636814869</v>
      </c>
    </row>
    <row r="445" spans="1:5" ht="24.75" customHeight="1">
      <c r="A445" s="104" t="s">
        <v>544</v>
      </c>
      <c r="B445" s="16">
        <f t="shared" si="19"/>
        <v>8950</v>
      </c>
      <c r="C445" s="16">
        <f>C446</f>
        <v>9138</v>
      </c>
      <c r="D445" s="16">
        <f t="shared" si="17"/>
        <v>188</v>
      </c>
      <c r="E445" s="26">
        <f t="shared" si="18"/>
        <v>2.100558659217877</v>
      </c>
    </row>
    <row r="446" spans="1:5" ht="24.75" customHeight="1">
      <c r="A446" s="35" t="s">
        <v>545</v>
      </c>
      <c r="B446" s="16">
        <f>SUM(B447:B448)</f>
        <v>8950</v>
      </c>
      <c r="C446" s="16">
        <f>SUM(C447:C448)</f>
        <v>9138</v>
      </c>
      <c r="D446" s="16">
        <f t="shared" si="17"/>
        <v>188</v>
      </c>
      <c r="E446" s="26">
        <f t="shared" si="18"/>
        <v>2.100558659217877</v>
      </c>
    </row>
    <row r="447" spans="1:5" ht="24.75" customHeight="1">
      <c r="A447" s="35" t="s">
        <v>546</v>
      </c>
      <c r="B447" s="16">
        <v>8950</v>
      </c>
      <c r="C447" s="16">
        <v>9100</v>
      </c>
      <c r="D447" s="16">
        <f t="shared" si="17"/>
        <v>150</v>
      </c>
      <c r="E447" s="26">
        <f t="shared" si="18"/>
        <v>1.675977653631285</v>
      </c>
    </row>
    <row r="448" spans="1:5" ht="24.75" customHeight="1">
      <c r="A448" s="35" t="s">
        <v>547</v>
      </c>
      <c r="B448" s="16"/>
      <c r="C448" s="16">
        <v>38</v>
      </c>
      <c r="D448" s="16">
        <f t="shared" si="17"/>
        <v>38</v>
      </c>
      <c r="E448" s="26">
        <f t="shared" si="18"/>
      </c>
    </row>
    <row r="449" spans="1:5" ht="24.75" customHeight="1">
      <c r="A449" s="104" t="s">
        <v>548</v>
      </c>
      <c r="B449" s="16">
        <f>B450</f>
        <v>300</v>
      </c>
      <c r="C449" s="16">
        <f>C450</f>
        <v>100</v>
      </c>
      <c r="D449" s="16">
        <f t="shared" si="17"/>
        <v>-200</v>
      </c>
      <c r="E449" s="26">
        <f t="shared" si="18"/>
        <v>-66.66666666666666</v>
      </c>
    </row>
    <row r="450" spans="1:5" ht="24.75" customHeight="1">
      <c r="A450" s="35" t="s">
        <v>549</v>
      </c>
      <c r="B450" s="16">
        <f>B451</f>
        <v>300</v>
      </c>
      <c r="C450" s="16">
        <f>C451</f>
        <v>100</v>
      </c>
      <c r="D450" s="16">
        <f t="shared" si="17"/>
        <v>-200</v>
      </c>
      <c r="E450" s="26">
        <f t="shared" si="18"/>
        <v>-66.66666666666666</v>
      </c>
    </row>
    <row r="451" spans="1:5" ht="24.75" customHeight="1">
      <c r="A451" s="35" t="s">
        <v>825</v>
      </c>
      <c r="B451" s="16">
        <v>300</v>
      </c>
      <c r="C451" s="16">
        <v>100</v>
      </c>
      <c r="D451" s="16">
        <f t="shared" si="17"/>
        <v>-200</v>
      </c>
      <c r="E451" s="26">
        <f t="shared" si="18"/>
        <v>-66.66666666666666</v>
      </c>
    </row>
    <row r="452" spans="1:5" ht="24.75" customHeight="1">
      <c r="A452" s="104" t="s">
        <v>550</v>
      </c>
      <c r="B452" s="16">
        <f>B453+B459+B456</f>
        <v>25439</v>
      </c>
      <c r="C452" s="16">
        <f>C453+C459+C456</f>
        <v>-6256</v>
      </c>
      <c r="D452" s="16">
        <f t="shared" si="17"/>
        <v>-31695</v>
      </c>
      <c r="E452" s="26">
        <f t="shared" si="18"/>
        <v>-124.59216164157397</v>
      </c>
    </row>
    <row r="453" spans="1:6" ht="24.75" customHeight="1">
      <c r="A453" s="35" t="s">
        <v>566</v>
      </c>
      <c r="B453" s="16">
        <f>SUM(B454:B455)</f>
        <v>333</v>
      </c>
      <c r="C453" s="16">
        <f>SUM(C454:C455)</f>
        <v>0</v>
      </c>
      <c r="D453" s="16">
        <f t="shared" si="17"/>
        <v>-333</v>
      </c>
      <c r="E453" s="26">
        <f t="shared" si="18"/>
        <v>-100</v>
      </c>
      <c r="F453"/>
    </row>
    <row r="454" spans="1:6" ht="24.75" customHeight="1">
      <c r="A454" s="35" t="s">
        <v>568</v>
      </c>
      <c r="B454" s="16">
        <v>36</v>
      </c>
      <c r="C454" s="16"/>
      <c r="D454" s="16">
        <f t="shared" si="17"/>
        <v>-36</v>
      </c>
      <c r="E454" s="26">
        <f t="shared" si="18"/>
        <v>-100</v>
      </c>
      <c r="F454"/>
    </row>
    <row r="455" spans="1:6" ht="24.75" customHeight="1">
      <c r="A455" s="35" t="s">
        <v>573</v>
      </c>
      <c r="B455" s="16">
        <v>297</v>
      </c>
      <c r="C455" s="16"/>
      <c r="D455" s="16">
        <f aca="true" t="shared" si="20" ref="D455:D463">C455-B455</f>
        <v>-297</v>
      </c>
      <c r="E455" s="26">
        <f aca="true" t="shared" si="21" ref="E455:E463">IF(B455=0,"",D455/B455*100)</f>
        <v>-100</v>
      </c>
      <c r="F455"/>
    </row>
    <row r="456" spans="1:6" ht="24.75" customHeight="1">
      <c r="A456" s="35" t="s">
        <v>551</v>
      </c>
      <c r="B456" s="16">
        <f>B457+B458</f>
        <v>-8500</v>
      </c>
      <c r="C456" s="16">
        <f>C457+C458</f>
        <v>-8000</v>
      </c>
      <c r="D456" s="16">
        <f t="shared" si="20"/>
        <v>500</v>
      </c>
      <c r="E456" s="26">
        <f t="shared" si="21"/>
        <v>-5.88235294117647</v>
      </c>
      <c r="F456"/>
    </row>
    <row r="457" spans="1:6" ht="24.75" customHeight="1">
      <c r="A457" s="35" t="s">
        <v>552</v>
      </c>
      <c r="B457" s="16">
        <v>-11500</v>
      </c>
      <c r="C457" s="16">
        <v>-11000</v>
      </c>
      <c r="D457" s="16">
        <f t="shared" si="20"/>
        <v>500</v>
      </c>
      <c r="E457" s="26">
        <f t="shared" si="21"/>
        <v>-4.3478260869565215</v>
      </c>
      <c r="F457"/>
    </row>
    <row r="458" spans="1:6" ht="24.75" customHeight="1">
      <c r="A458" s="35" t="s">
        <v>553</v>
      </c>
      <c r="B458" s="16">
        <v>3000</v>
      </c>
      <c r="C458" s="16">
        <v>3000</v>
      </c>
      <c r="D458" s="16">
        <f t="shared" si="20"/>
        <v>0</v>
      </c>
      <c r="E458" s="26">
        <f t="shared" si="21"/>
        <v>0</v>
      </c>
      <c r="F458"/>
    </row>
    <row r="459" spans="1:6" ht="24.75" customHeight="1">
      <c r="A459" s="35" t="s">
        <v>554</v>
      </c>
      <c r="B459" s="16">
        <f>B460</f>
        <v>33606</v>
      </c>
      <c r="C459" s="16">
        <f>C460</f>
        <v>1744</v>
      </c>
      <c r="D459" s="16">
        <f t="shared" si="20"/>
        <v>-31862</v>
      </c>
      <c r="E459" s="26">
        <f t="shared" si="21"/>
        <v>-94.81045051478903</v>
      </c>
      <c r="F459"/>
    </row>
    <row r="460" spans="1:6" ht="24.75" customHeight="1">
      <c r="A460" s="35" t="s">
        <v>555</v>
      </c>
      <c r="B460" s="16">
        <v>33606</v>
      </c>
      <c r="C460" s="16">
        <f>'表十九'!C7+'表十九'!C33-C6-C461-C456</f>
        <v>1744</v>
      </c>
      <c r="D460" s="16">
        <f t="shared" si="20"/>
        <v>-31862</v>
      </c>
      <c r="E460" s="26">
        <f t="shared" si="21"/>
        <v>-94.81045051478903</v>
      </c>
      <c r="F460"/>
    </row>
    <row r="461" spans="1:5" ht="24.75" customHeight="1">
      <c r="A461" s="35" t="s">
        <v>558</v>
      </c>
      <c r="B461" s="16">
        <f>B462</f>
        <v>19546</v>
      </c>
      <c r="C461" s="16">
        <f>C462</f>
        <v>21423</v>
      </c>
      <c r="D461" s="16">
        <f t="shared" si="20"/>
        <v>1877</v>
      </c>
      <c r="E461" s="26">
        <f t="shared" si="21"/>
        <v>9.60298782359562</v>
      </c>
    </row>
    <row r="462" spans="1:5" ht="24.75" customHeight="1">
      <c r="A462" s="35" t="s">
        <v>559</v>
      </c>
      <c r="B462" s="16">
        <f>SUM(B463:B463)</f>
        <v>19546</v>
      </c>
      <c r="C462" s="16">
        <f>SUM(C463:C463)</f>
        <v>21423</v>
      </c>
      <c r="D462" s="16">
        <f t="shared" si="20"/>
        <v>1877</v>
      </c>
      <c r="E462" s="26">
        <f t="shared" si="21"/>
        <v>9.60298782359562</v>
      </c>
    </row>
    <row r="463" spans="1:5" ht="24.75" customHeight="1">
      <c r="A463" s="35" t="s">
        <v>560</v>
      </c>
      <c r="B463" s="16">
        <v>19546</v>
      </c>
      <c r="C463" s="16">
        <v>21423</v>
      </c>
      <c r="D463" s="16">
        <f t="shared" si="20"/>
        <v>1877</v>
      </c>
      <c r="E463" s="26">
        <f t="shared" si="21"/>
        <v>9.60298782359562</v>
      </c>
    </row>
  </sheetData>
  <sheetProtection/>
  <mergeCells count="5">
    <mergeCell ref="A2:E2"/>
    <mergeCell ref="A3:E3"/>
    <mergeCell ref="C4:E4"/>
    <mergeCell ref="A4:A5"/>
    <mergeCell ref="B4:B5"/>
  </mergeCells>
  <printOptions/>
  <pageMargins left="0.59" right="0.59" top="0.7900000000000001" bottom="0.7900000000000001" header="0.51" footer="0.51"/>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E48"/>
  <sheetViews>
    <sheetView showZeros="0" tabSelected="1" zoomScaleSheetLayoutView="100" workbookViewId="0" topLeftCell="A16">
      <selection activeCell="C46" sqref="C46"/>
    </sheetView>
  </sheetViews>
  <sheetFormatPr defaultColWidth="9.00390625" defaultRowHeight="14.25"/>
  <cols>
    <col min="1" max="1" width="50.625" style="3" customWidth="1"/>
    <col min="2" max="2" width="10.625" style="3" customWidth="1"/>
    <col min="3" max="3" width="10.625" style="77" customWidth="1"/>
    <col min="4" max="4" width="10.625" style="78" customWidth="1"/>
    <col min="5" max="5" width="9.00390625" style="3" customWidth="1"/>
  </cols>
  <sheetData>
    <row r="1" spans="1:5" s="68" customFormat="1" ht="15.75" customHeight="1">
      <c r="A1" s="79" t="s">
        <v>831</v>
      </c>
      <c r="B1" s="3"/>
      <c r="C1" s="77"/>
      <c r="D1" s="78"/>
      <c r="E1" s="3"/>
    </row>
    <row r="2" spans="1:5" s="76" customFormat="1" ht="45" customHeight="1">
      <c r="A2" s="72" t="s">
        <v>832</v>
      </c>
      <c r="B2" s="72"/>
      <c r="C2" s="72"/>
      <c r="D2" s="80"/>
      <c r="E2" s="81"/>
    </row>
    <row r="3" spans="1:5" s="68" customFormat="1" ht="15.75" customHeight="1">
      <c r="A3" s="79"/>
      <c r="B3" s="79"/>
      <c r="C3" s="22" t="s">
        <v>37</v>
      </c>
      <c r="D3" s="22"/>
      <c r="E3" s="3"/>
    </row>
    <row r="4" spans="1:4" ht="24.75" customHeight="1">
      <c r="A4" s="82" t="s">
        <v>833</v>
      </c>
      <c r="B4" s="83"/>
      <c r="C4" s="83"/>
      <c r="D4" s="84"/>
    </row>
    <row r="5" spans="1:4" ht="34.5" customHeight="1">
      <c r="A5" s="85" t="s">
        <v>834</v>
      </c>
      <c r="B5" s="86" t="s">
        <v>798</v>
      </c>
      <c r="C5" s="85" t="s">
        <v>638</v>
      </c>
      <c r="D5" s="26" t="s">
        <v>43</v>
      </c>
    </row>
    <row r="6" spans="1:4" ht="24.75" customHeight="1">
      <c r="A6" s="87" t="s">
        <v>591</v>
      </c>
      <c r="B6" s="16">
        <v>68022</v>
      </c>
      <c r="C6" s="16">
        <v>349400</v>
      </c>
      <c r="D6" s="26">
        <f>IF((C6-B6)=0,"",(C6-B6)/B6*100)</f>
        <v>413.65734615271526</v>
      </c>
    </row>
    <row r="7" spans="1:4" ht="24.75" customHeight="1">
      <c r="A7" s="87" t="s">
        <v>592</v>
      </c>
      <c r="B7" s="16">
        <v>1286</v>
      </c>
      <c r="C7" s="16">
        <v>1500</v>
      </c>
      <c r="D7" s="26">
        <f aca="true" t="shared" si="0" ref="D7:D18">IF((C7-B7)=0,"",(C7-B7)/B7*100)</f>
        <v>16.640746500777606</v>
      </c>
    </row>
    <row r="8" spans="1:4" ht="24.75" customHeight="1">
      <c r="A8" s="87" t="s">
        <v>593</v>
      </c>
      <c r="B8" s="16">
        <v>3132</v>
      </c>
      <c r="C8" s="16">
        <v>3000</v>
      </c>
      <c r="D8" s="26">
        <f t="shared" si="0"/>
        <v>-4.21455938697318</v>
      </c>
    </row>
    <row r="9" spans="1:4" ht="24.75" customHeight="1">
      <c r="A9" s="88" t="s">
        <v>594</v>
      </c>
      <c r="B9" s="16">
        <f>SUM(B6:B8)</f>
        <v>72440</v>
      </c>
      <c r="C9" s="16">
        <f>SUM(C6:C8)</f>
        <v>353900</v>
      </c>
      <c r="D9" s="26">
        <f t="shared" si="0"/>
        <v>388.54224185532854</v>
      </c>
    </row>
    <row r="10" spans="1:4" ht="24.75" customHeight="1">
      <c r="A10" s="87" t="s">
        <v>595</v>
      </c>
      <c r="B10" s="16">
        <f>SUM(B11,B14,B15)</f>
        <v>90734</v>
      </c>
      <c r="C10" s="16">
        <f>SUM(C11,C14,C15)</f>
        <v>54761</v>
      </c>
      <c r="D10" s="26">
        <f t="shared" si="0"/>
        <v>-39.646659466131766</v>
      </c>
    </row>
    <row r="11" spans="1:4" ht="24.75" customHeight="1">
      <c r="A11" s="87" t="s">
        <v>596</v>
      </c>
      <c r="B11" s="16">
        <f>B12+B13</f>
        <v>2645</v>
      </c>
      <c r="C11" s="16">
        <f>C12+C13</f>
        <v>0</v>
      </c>
      <c r="D11" s="26">
        <f t="shared" si="0"/>
        <v>-100</v>
      </c>
    </row>
    <row r="12" spans="1:4" ht="24.75" customHeight="1">
      <c r="A12" s="87" t="s">
        <v>597</v>
      </c>
      <c r="B12" s="16">
        <v>2645</v>
      </c>
      <c r="C12" s="16"/>
      <c r="D12" s="26">
        <f t="shared" si="0"/>
        <v>-100</v>
      </c>
    </row>
    <row r="13" spans="1:4" ht="24.75" customHeight="1">
      <c r="A13" s="87" t="s">
        <v>598</v>
      </c>
      <c r="B13" s="16"/>
      <c r="C13" s="16"/>
      <c r="D13" s="26">
        <f t="shared" si="0"/>
      </c>
    </row>
    <row r="14" spans="1:4" ht="24.75" customHeight="1">
      <c r="A14" s="87" t="s">
        <v>599</v>
      </c>
      <c r="B14" s="16">
        <v>75009</v>
      </c>
      <c r="C14" s="16">
        <f>B47</f>
        <v>54761</v>
      </c>
      <c r="D14" s="26">
        <f t="shared" si="0"/>
        <v>-26.99409404204829</v>
      </c>
    </row>
    <row r="15" spans="1:4" ht="24.75" customHeight="1">
      <c r="A15" s="87" t="s">
        <v>600</v>
      </c>
      <c r="B15" s="16">
        <v>13080</v>
      </c>
      <c r="C15" s="16"/>
      <c r="D15" s="26">
        <f t="shared" si="0"/>
        <v>-100</v>
      </c>
    </row>
    <row r="16" spans="1:4" ht="24.75" customHeight="1">
      <c r="A16" s="87" t="s">
        <v>601</v>
      </c>
      <c r="B16" s="16">
        <v>66499</v>
      </c>
      <c r="C16" s="16"/>
      <c r="D16" s="26">
        <f t="shared" si="0"/>
        <v>-100</v>
      </c>
    </row>
    <row r="17" spans="1:4" ht="24.75" customHeight="1">
      <c r="A17" s="87" t="s">
        <v>602</v>
      </c>
      <c r="B17" s="16">
        <v>70000</v>
      </c>
      <c r="C17" s="16"/>
      <c r="D17" s="26">
        <f t="shared" si="0"/>
        <v>-100</v>
      </c>
    </row>
    <row r="18" spans="1:5" s="1" customFormat="1" ht="24.75" customHeight="1">
      <c r="A18" s="88" t="s">
        <v>603</v>
      </c>
      <c r="B18" s="16">
        <f>SUM(B9:B10,B16,B17)</f>
        <v>299673</v>
      </c>
      <c r="C18" s="16">
        <f>SUM(C9:C10,C16,C17)</f>
        <v>408661</v>
      </c>
      <c r="D18" s="26">
        <f t="shared" si="0"/>
        <v>36.36897551664648</v>
      </c>
      <c r="E18" s="3"/>
    </row>
    <row r="19" spans="1:4" ht="24.75" customHeight="1">
      <c r="A19" s="82" t="s">
        <v>835</v>
      </c>
      <c r="B19" s="83"/>
      <c r="C19" s="83"/>
      <c r="D19" s="84"/>
    </row>
    <row r="20" spans="1:4" ht="34.5" customHeight="1">
      <c r="A20" s="85" t="s">
        <v>834</v>
      </c>
      <c r="B20" s="86" t="s">
        <v>798</v>
      </c>
      <c r="C20" s="85" t="s">
        <v>638</v>
      </c>
      <c r="D20" s="26" t="s">
        <v>43</v>
      </c>
    </row>
    <row r="21" spans="1:4" ht="24.75" customHeight="1">
      <c r="A21" s="87" t="s">
        <v>604</v>
      </c>
      <c r="B21" s="16">
        <f>B22</f>
        <v>8</v>
      </c>
      <c r="C21" s="16">
        <f>C22</f>
        <v>0</v>
      </c>
      <c r="D21" s="26">
        <f aca="true" t="shared" si="1" ref="D21:D27">IF((C21-B21)=0,"",(C21-B21)/B21*100)</f>
        <v>-100</v>
      </c>
    </row>
    <row r="22" spans="1:4" ht="34.5" customHeight="1">
      <c r="A22" s="89" t="s">
        <v>605</v>
      </c>
      <c r="B22" s="16">
        <v>8</v>
      </c>
      <c r="C22" s="16"/>
      <c r="D22" s="26">
        <f t="shared" si="1"/>
        <v>-100</v>
      </c>
    </row>
    <row r="23" spans="1:4" ht="24.75" customHeight="1">
      <c r="A23" s="87" t="s">
        <v>606</v>
      </c>
      <c r="B23" s="16">
        <f>B24</f>
        <v>59</v>
      </c>
      <c r="C23" s="16">
        <f>C24</f>
        <v>0</v>
      </c>
      <c r="D23" s="26">
        <f t="shared" si="1"/>
        <v>-100</v>
      </c>
    </row>
    <row r="24" spans="1:4" ht="24.75" customHeight="1">
      <c r="A24" s="87" t="s">
        <v>607</v>
      </c>
      <c r="B24" s="16">
        <v>59</v>
      </c>
      <c r="C24" s="16"/>
      <c r="D24" s="26">
        <f t="shared" si="1"/>
        <v>-100</v>
      </c>
    </row>
    <row r="25" spans="1:4" ht="24.75" customHeight="1">
      <c r="A25" s="87" t="s">
        <v>608</v>
      </c>
      <c r="B25" s="16">
        <f>SUM(B26:B30)</f>
        <v>79335</v>
      </c>
      <c r="C25" s="16">
        <f>SUM(C26:C30)</f>
        <v>180584</v>
      </c>
      <c r="D25" s="26">
        <f t="shared" si="1"/>
        <v>127.62210877922733</v>
      </c>
    </row>
    <row r="26" spans="1:4" ht="24.75" customHeight="1">
      <c r="A26" s="87" t="s">
        <v>609</v>
      </c>
      <c r="B26" s="16">
        <v>77464</v>
      </c>
      <c r="C26" s="16">
        <v>176152</v>
      </c>
      <c r="D26" s="26">
        <f t="shared" si="1"/>
        <v>127.3985335123412</v>
      </c>
    </row>
    <row r="27" spans="1:4" ht="24.75" customHeight="1">
      <c r="A27" s="87" t="s">
        <v>610</v>
      </c>
      <c r="B27" s="16">
        <v>1346</v>
      </c>
      <c r="C27" s="16">
        <v>1360</v>
      </c>
      <c r="D27" s="26">
        <f t="shared" si="1"/>
        <v>1.040118870728083</v>
      </c>
    </row>
    <row r="28" spans="1:4" ht="24.75" customHeight="1">
      <c r="A28" s="82" t="s">
        <v>835</v>
      </c>
      <c r="B28" s="83"/>
      <c r="C28" s="83"/>
      <c r="D28" s="84"/>
    </row>
    <row r="29" spans="1:4" s="3" customFormat="1" ht="34.5" customHeight="1">
      <c r="A29" s="85" t="s">
        <v>834</v>
      </c>
      <c r="B29" s="86" t="s">
        <v>798</v>
      </c>
      <c r="C29" s="85" t="s">
        <v>638</v>
      </c>
      <c r="D29" s="26" t="s">
        <v>43</v>
      </c>
    </row>
    <row r="30" spans="1:4" ht="24.75" customHeight="1">
      <c r="A30" s="87" t="s">
        <v>611</v>
      </c>
      <c r="B30" s="16">
        <v>525</v>
      </c>
      <c r="C30" s="16">
        <v>3072</v>
      </c>
      <c r="D30" s="26">
        <f aca="true" t="shared" si="2" ref="D30:D48">IF((C30-B30)=0,"",(C30-B30)/B30*100)</f>
        <v>485.14285714285717</v>
      </c>
    </row>
    <row r="31" spans="1:4" ht="24.75" customHeight="1">
      <c r="A31" s="87" t="s">
        <v>612</v>
      </c>
      <c r="B31" s="16">
        <f>SUM(B32:B32)</f>
        <v>105</v>
      </c>
      <c r="C31" s="16">
        <f>SUM(C32:C32)</f>
        <v>0</v>
      </c>
      <c r="D31" s="26">
        <f t="shared" si="2"/>
        <v>-100</v>
      </c>
    </row>
    <row r="32" spans="1:4" ht="24.75" customHeight="1">
      <c r="A32" s="87" t="s">
        <v>836</v>
      </c>
      <c r="B32" s="16">
        <v>105</v>
      </c>
      <c r="C32" s="16"/>
      <c r="D32" s="26">
        <f t="shared" si="2"/>
        <v>-100</v>
      </c>
    </row>
    <row r="33" spans="1:4" ht="24.75" customHeight="1">
      <c r="A33" s="87" t="s">
        <v>614</v>
      </c>
      <c r="B33" s="16">
        <f>B34+B35</f>
        <v>65637</v>
      </c>
      <c r="C33" s="16">
        <f>C34+C35</f>
        <v>96</v>
      </c>
      <c r="D33" s="26">
        <f t="shared" si="2"/>
        <v>-99.85374103021162</v>
      </c>
    </row>
    <row r="34" spans="1:4" ht="24.75" customHeight="1">
      <c r="A34" s="87" t="s">
        <v>615</v>
      </c>
      <c r="B34" s="16">
        <v>65028</v>
      </c>
      <c r="C34" s="16"/>
      <c r="D34" s="26">
        <f t="shared" si="2"/>
        <v>-100</v>
      </c>
    </row>
    <row r="35" spans="1:4" ht="24.75" customHeight="1">
      <c r="A35" s="87" t="s">
        <v>616</v>
      </c>
      <c r="B35" s="16">
        <v>609</v>
      </c>
      <c r="C35" s="16">
        <v>96</v>
      </c>
      <c r="D35" s="26">
        <f t="shared" si="2"/>
        <v>-84.23645320197043</v>
      </c>
    </row>
    <row r="36" spans="1:4" ht="24.75" customHeight="1">
      <c r="A36" s="87" t="s">
        <v>617</v>
      </c>
      <c r="B36" s="16">
        <f>B37</f>
        <v>29660</v>
      </c>
      <c r="C36" s="16">
        <f>C37</f>
        <v>30000</v>
      </c>
      <c r="D36" s="26">
        <f t="shared" si="2"/>
        <v>1.1463250168577208</v>
      </c>
    </row>
    <row r="37" spans="1:4" ht="24.75" customHeight="1">
      <c r="A37" s="87" t="s">
        <v>618</v>
      </c>
      <c r="B37" s="16">
        <v>29660</v>
      </c>
      <c r="C37" s="16">
        <v>30000</v>
      </c>
      <c r="D37" s="26">
        <f t="shared" si="2"/>
        <v>1.1463250168577208</v>
      </c>
    </row>
    <row r="38" spans="1:4" ht="24.75" customHeight="1">
      <c r="A38" s="87" t="s">
        <v>619</v>
      </c>
      <c r="B38" s="16">
        <f>B39</f>
        <v>108</v>
      </c>
      <c r="C38" s="16">
        <f>C39</f>
        <v>200</v>
      </c>
      <c r="D38" s="26">
        <f t="shared" si="2"/>
        <v>85.18518518518519</v>
      </c>
    </row>
    <row r="39" spans="1:4" ht="24.75" customHeight="1">
      <c r="A39" s="87" t="s">
        <v>620</v>
      </c>
      <c r="B39" s="16">
        <v>108</v>
      </c>
      <c r="C39" s="16">
        <v>200</v>
      </c>
      <c r="D39" s="26">
        <f t="shared" si="2"/>
        <v>85.18518518518519</v>
      </c>
    </row>
    <row r="40" spans="1:4" ht="24.75" customHeight="1">
      <c r="A40" s="88" t="s">
        <v>621</v>
      </c>
      <c r="B40" s="85">
        <f>B23+B25+B31+B33+B38+B36+B21</f>
        <v>174912</v>
      </c>
      <c r="C40" s="85">
        <f>C23+C25+C31+C33+C38+C36</f>
        <v>210880</v>
      </c>
      <c r="D40" s="26">
        <f t="shared" si="2"/>
        <v>20.563483351628246</v>
      </c>
    </row>
    <row r="41" spans="1:4" ht="24.75" customHeight="1">
      <c r="A41" s="87" t="s">
        <v>622</v>
      </c>
      <c r="B41" s="85">
        <f>SUM(B42,B45,B46)</f>
        <v>70000</v>
      </c>
      <c r="C41" s="85">
        <f>SUM(C42,C45,C46)</f>
        <v>143049</v>
      </c>
      <c r="D41" s="26">
        <f t="shared" si="2"/>
        <v>104.35571428571428</v>
      </c>
    </row>
    <row r="42" spans="1:4" ht="24.75" customHeight="1">
      <c r="A42" s="87" t="s">
        <v>623</v>
      </c>
      <c r="B42" s="16">
        <f>B43+B44</f>
        <v>0</v>
      </c>
      <c r="C42" s="16">
        <f>C43+C44</f>
        <v>0</v>
      </c>
      <c r="D42" s="26">
        <f t="shared" si="2"/>
      </c>
    </row>
    <row r="43" spans="1:5" s="1" customFormat="1" ht="24.75" customHeight="1">
      <c r="A43" s="87" t="s">
        <v>837</v>
      </c>
      <c r="B43" s="16"/>
      <c r="C43" s="16"/>
      <c r="D43" s="26">
        <f t="shared" si="2"/>
      </c>
      <c r="E43" s="3"/>
    </row>
    <row r="44" spans="1:5" s="1" customFormat="1" ht="24.75" customHeight="1">
      <c r="A44" s="87" t="s">
        <v>625</v>
      </c>
      <c r="B44" s="16"/>
      <c r="C44" s="16">
        <v>0</v>
      </c>
      <c r="D44" s="26">
        <f t="shared" si="2"/>
      </c>
      <c r="E44" s="3"/>
    </row>
    <row r="45" spans="1:5" s="1" customFormat="1" ht="24.75" customHeight="1">
      <c r="A45" s="87" t="s">
        <v>627</v>
      </c>
      <c r="B45" s="16"/>
      <c r="C45" s="16"/>
      <c r="D45" s="26">
        <f t="shared" si="2"/>
      </c>
      <c r="E45" s="3"/>
    </row>
    <row r="46" spans="1:5" s="1" customFormat="1" ht="24.75" customHeight="1">
      <c r="A46" s="87" t="s">
        <v>838</v>
      </c>
      <c r="B46" s="16">
        <v>70000</v>
      </c>
      <c r="C46" s="16">
        <v>143049</v>
      </c>
      <c r="D46" s="26">
        <f t="shared" si="2"/>
        <v>104.35571428571428</v>
      </c>
      <c r="E46" s="3"/>
    </row>
    <row r="47" spans="1:5" s="1" customFormat="1" ht="24.75" customHeight="1">
      <c r="A47" s="87" t="s">
        <v>554</v>
      </c>
      <c r="B47" s="16">
        <f>B18-B40-B41</f>
        <v>54761</v>
      </c>
      <c r="C47" s="16">
        <f>C18-C40-C41</f>
        <v>54732</v>
      </c>
      <c r="D47" s="26">
        <f t="shared" si="2"/>
        <v>-0.052957396687423525</v>
      </c>
      <c r="E47" s="3"/>
    </row>
    <row r="48" spans="1:5" s="1" customFormat="1" ht="24.75" customHeight="1">
      <c r="A48" s="88" t="s">
        <v>628</v>
      </c>
      <c r="B48" s="16">
        <f>SUM(B40:B41,B47)</f>
        <v>299673</v>
      </c>
      <c r="C48" s="16">
        <f>SUM(C40:C41,C47)</f>
        <v>408661</v>
      </c>
      <c r="D48" s="26">
        <f t="shared" si="2"/>
        <v>36.36897551664648</v>
      </c>
      <c r="E48" s="3"/>
    </row>
  </sheetData>
  <sheetProtection/>
  <mergeCells count="5">
    <mergeCell ref="A2:D2"/>
    <mergeCell ref="C3:D3"/>
    <mergeCell ref="A4:D4"/>
    <mergeCell ref="A19:D19"/>
    <mergeCell ref="A28:D28"/>
  </mergeCells>
  <printOptions/>
  <pageMargins left="0.59" right="0.59" top="0.7900000000000001" bottom="0.7900000000000001" header="0.51" footer="0.51"/>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E46"/>
  <sheetViews>
    <sheetView showZeros="0" zoomScaleSheetLayoutView="100" workbookViewId="0" topLeftCell="A13">
      <selection activeCell="C10" sqref="C10"/>
    </sheetView>
  </sheetViews>
  <sheetFormatPr defaultColWidth="9.00390625" defaultRowHeight="14.25"/>
  <cols>
    <col min="1" max="1" width="50.625" style="3" customWidth="1"/>
    <col min="2" max="2" width="10.625" style="3" customWidth="1"/>
    <col min="3" max="3" width="10.625" style="77" customWidth="1"/>
    <col min="4" max="4" width="10.625" style="78" customWidth="1"/>
    <col min="5" max="5" width="9.00390625" style="3" customWidth="1"/>
  </cols>
  <sheetData>
    <row r="1" spans="1:5" s="68" customFormat="1" ht="15.75" customHeight="1">
      <c r="A1" s="79" t="s">
        <v>839</v>
      </c>
      <c r="B1" s="3"/>
      <c r="C1" s="77"/>
      <c r="D1" s="78"/>
      <c r="E1" s="3"/>
    </row>
    <row r="2" spans="1:5" s="76" customFormat="1" ht="45" customHeight="1">
      <c r="A2" s="72" t="s">
        <v>840</v>
      </c>
      <c r="B2" s="72"/>
      <c r="C2" s="72"/>
      <c r="D2" s="80"/>
      <c r="E2" s="81"/>
    </row>
    <row r="3" spans="1:5" s="68" customFormat="1" ht="15.75" customHeight="1">
      <c r="A3" s="3"/>
      <c r="B3" s="3"/>
      <c r="C3" s="22" t="s">
        <v>37</v>
      </c>
      <c r="D3" s="22"/>
      <c r="E3" s="3"/>
    </row>
    <row r="4" spans="1:4" ht="24.75" customHeight="1">
      <c r="A4" s="82" t="s">
        <v>833</v>
      </c>
      <c r="B4" s="83"/>
      <c r="C4" s="83"/>
      <c r="D4" s="84"/>
    </row>
    <row r="5" spans="1:4" ht="34.5" customHeight="1">
      <c r="A5" s="85" t="s">
        <v>834</v>
      </c>
      <c r="B5" s="86" t="s">
        <v>798</v>
      </c>
      <c r="C5" s="85" t="s">
        <v>638</v>
      </c>
      <c r="D5" s="26" t="s">
        <v>43</v>
      </c>
    </row>
    <row r="6" spans="1:4" ht="24.75" customHeight="1">
      <c r="A6" s="87" t="s">
        <v>591</v>
      </c>
      <c r="B6" s="16">
        <v>68022</v>
      </c>
      <c r="C6" s="16">
        <v>349400</v>
      </c>
      <c r="D6" s="26">
        <f aca="true" t="shared" si="0" ref="D6:D18">IF((C6-B6)=0,"",(C6-B6)/B6*100)</f>
        <v>413.65734615271526</v>
      </c>
    </row>
    <row r="7" spans="1:4" ht="24.75" customHeight="1">
      <c r="A7" s="87" t="s">
        <v>592</v>
      </c>
      <c r="B7" s="16">
        <v>1286</v>
      </c>
      <c r="C7" s="16">
        <v>1500</v>
      </c>
      <c r="D7" s="26">
        <f t="shared" si="0"/>
        <v>16.640746500777606</v>
      </c>
    </row>
    <row r="8" spans="1:4" ht="24.75" customHeight="1">
      <c r="A8" s="87" t="s">
        <v>593</v>
      </c>
      <c r="B8" s="16">
        <v>2867</v>
      </c>
      <c r="C8" s="16">
        <v>2800</v>
      </c>
      <c r="D8" s="26">
        <f t="shared" si="0"/>
        <v>-2.336937565399372</v>
      </c>
    </row>
    <row r="9" spans="1:4" s="3" customFormat="1" ht="24.75" customHeight="1">
      <c r="A9" s="88" t="s">
        <v>594</v>
      </c>
      <c r="B9" s="16">
        <f>SUM(B6:B8)</f>
        <v>72175</v>
      </c>
      <c r="C9" s="16">
        <f>SUM(C6:C8)</f>
        <v>353700</v>
      </c>
      <c r="D9" s="26">
        <f t="shared" si="0"/>
        <v>390.05888465535156</v>
      </c>
    </row>
    <row r="10" spans="1:4" s="3" customFormat="1" ht="24.75" customHeight="1">
      <c r="A10" s="87" t="s">
        <v>595</v>
      </c>
      <c r="B10" s="16">
        <f>SUM(B11,B14,B15)</f>
        <v>80583</v>
      </c>
      <c r="C10" s="16">
        <f>SUM(C11,C14,C15)</f>
        <v>46999</v>
      </c>
      <c r="D10" s="26">
        <f t="shared" si="0"/>
        <v>-41.67628407976869</v>
      </c>
    </row>
    <row r="11" spans="1:4" s="3" customFormat="1" ht="24.75" customHeight="1">
      <c r="A11" s="87" t="s">
        <v>596</v>
      </c>
      <c r="B11" s="16">
        <f>B12+B13</f>
        <v>2645</v>
      </c>
      <c r="C11" s="16">
        <f>C12+C13</f>
        <v>200</v>
      </c>
      <c r="D11" s="26">
        <f t="shared" si="0"/>
        <v>-92.43856332703214</v>
      </c>
    </row>
    <row r="12" spans="1:4" s="3" customFormat="1" ht="24.75" customHeight="1">
      <c r="A12" s="87" t="s">
        <v>597</v>
      </c>
      <c r="B12" s="16">
        <v>2645</v>
      </c>
      <c r="C12" s="16"/>
      <c r="D12" s="26">
        <f t="shared" si="0"/>
        <v>-100</v>
      </c>
    </row>
    <row r="13" spans="1:4" s="3" customFormat="1" ht="24.75" customHeight="1">
      <c r="A13" s="87" t="s">
        <v>598</v>
      </c>
      <c r="B13" s="16"/>
      <c r="C13" s="16">
        <v>200</v>
      </c>
      <c r="D13" s="26"/>
    </row>
    <row r="14" spans="1:4" s="3" customFormat="1" ht="24.75" customHeight="1">
      <c r="A14" s="87" t="s">
        <v>599</v>
      </c>
      <c r="B14" s="16">
        <v>65004</v>
      </c>
      <c r="C14" s="16">
        <f>B45</f>
        <v>46799</v>
      </c>
      <c r="D14" s="26">
        <f t="shared" si="0"/>
        <v>-28.005968863454555</v>
      </c>
    </row>
    <row r="15" spans="1:4" s="3" customFormat="1" ht="24.75" customHeight="1">
      <c r="A15" s="87" t="s">
        <v>600</v>
      </c>
      <c r="B15" s="16">
        <v>12934</v>
      </c>
      <c r="C15" s="16"/>
      <c r="D15" s="26">
        <f t="shared" si="0"/>
        <v>-100</v>
      </c>
    </row>
    <row r="16" spans="1:4" ht="24.75" customHeight="1">
      <c r="A16" s="87" t="s">
        <v>601</v>
      </c>
      <c r="B16" s="16">
        <v>66499</v>
      </c>
      <c r="C16" s="16"/>
      <c r="D16" s="26">
        <f t="shared" si="0"/>
        <v>-100</v>
      </c>
    </row>
    <row r="17" spans="1:4" ht="24.75" customHeight="1">
      <c r="A17" s="87" t="s">
        <v>602</v>
      </c>
      <c r="B17" s="16">
        <v>70000</v>
      </c>
      <c r="C17" s="16"/>
      <c r="D17" s="26">
        <f t="shared" si="0"/>
        <v>-100</v>
      </c>
    </row>
    <row r="18" spans="1:4" s="3" customFormat="1" ht="24.75" customHeight="1">
      <c r="A18" s="88" t="s">
        <v>603</v>
      </c>
      <c r="B18" s="16">
        <f>SUM(B9:B10,B16,B17)</f>
        <v>289257</v>
      </c>
      <c r="C18" s="16">
        <f>SUM(C9:C10,C16,C17)</f>
        <v>400699</v>
      </c>
      <c r="D18" s="26">
        <f t="shared" si="0"/>
        <v>38.52698465378539</v>
      </c>
    </row>
    <row r="19" spans="1:4" ht="24.75" customHeight="1">
      <c r="A19" s="82" t="s">
        <v>835</v>
      </c>
      <c r="B19" s="83"/>
      <c r="C19" s="83"/>
      <c r="D19" s="84"/>
    </row>
    <row r="20" spans="1:4" ht="34.5" customHeight="1">
      <c r="A20" s="85" t="s">
        <v>834</v>
      </c>
      <c r="B20" s="86" t="s">
        <v>798</v>
      </c>
      <c r="C20" s="85" t="s">
        <v>638</v>
      </c>
      <c r="D20" s="26" t="s">
        <v>43</v>
      </c>
    </row>
    <row r="21" spans="1:4" ht="24.75" customHeight="1">
      <c r="A21" s="87" t="s">
        <v>604</v>
      </c>
      <c r="B21" s="16">
        <f>B22</f>
        <v>8</v>
      </c>
      <c r="C21" s="16">
        <f>C22</f>
        <v>0</v>
      </c>
      <c r="D21" s="26">
        <f aca="true" t="shared" si="1" ref="D21:D27">IF((C21-B21)=0,"",(C21-B21)/B21*100)</f>
        <v>-100</v>
      </c>
    </row>
    <row r="22" spans="1:4" ht="34.5" customHeight="1">
      <c r="A22" s="89" t="s">
        <v>605</v>
      </c>
      <c r="B22" s="16">
        <v>8</v>
      </c>
      <c r="C22" s="16"/>
      <c r="D22" s="26">
        <f t="shared" si="1"/>
        <v>-100</v>
      </c>
    </row>
    <row r="23" spans="1:4" ht="24.75" customHeight="1">
      <c r="A23" s="87" t="s">
        <v>606</v>
      </c>
      <c r="B23" s="16">
        <f>B24</f>
        <v>17</v>
      </c>
      <c r="C23" s="16">
        <f>C24</f>
        <v>0</v>
      </c>
      <c r="D23" s="26">
        <f t="shared" si="1"/>
        <v>-100</v>
      </c>
    </row>
    <row r="24" spans="1:4" ht="24.75" customHeight="1">
      <c r="A24" s="87" t="s">
        <v>607</v>
      </c>
      <c r="B24" s="16">
        <v>17</v>
      </c>
      <c r="C24" s="16"/>
      <c r="D24" s="26">
        <f t="shared" si="1"/>
        <v>-100</v>
      </c>
    </row>
    <row r="25" spans="1:4" ht="24.75" customHeight="1">
      <c r="A25" s="87" t="s">
        <v>608</v>
      </c>
      <c r="B25" s="16">
        <f>SUM(B26:B30)</f>
        <v>75408</v>
      </c>
      <c r="C25" s="16">
        <f>SUM(C26:C30)</f>
        <v>180567</v>
      </c>
      <c r="D25" s="26">
        <f t="shared" si="1"/>
        <v>139.45337364735838</v>
      </c>
    </row>
    <row r="26" spans="1:4" ht="24.75" customHeight="1">
      <c r="A26" s="87" t="s">
        <v>609</v>
      </c>
      <c r="B26" s="16">
        <v>73537</v>
      </c>
      <c r="C26" s="16">
        <v>176152</v>
      </c>
      <c r="D26" s="26">
        <f t="shared" si="1"/>
        <v>139.5419992656758</v>
      </c>
    </row>
    <row r="27" spans="1:4" ht="24.75" customHeight="1">
      <c r="A27" s="87" t="s">
        <v>610</v>
      </c>
      <c r="B27" s="16">
        <v>1346</v>
      </c>
      <c r="C27" s="16">
        <v>1360</v>
      </c>
      <c r="D27" s="26">
        <f t="shared" si="1"/>
        <v>1.040118870728083</v>
      </c>
    </row>
    <row r="28" spans="1:4" ht="24.75" customHeight="1">
      <c r="A28" s="82" t="s">
        <v>835</v>
      </c>
      <c r="B28" s="83"/>
      <c r="C28" s="83"/>
      <c r="D28" s="84"/>
    </row>
    <row r="29" spans="1:4" ht="34.5" customHeight="1">
      <c r="A29" s="85" t="s">
        <v>834</v>
      </c>
      <c r="B29" s="86" t="s">
        <v>798</v>
      </c>
      <c r="C29" s="85" t="s">
        <v>638</v>
      </c>
      <c r="D29" s="26" t="s">
        <v>43</v>
      </c>
    </row>
    <row r="30" spans="1:4" ht="24.75" customHeight="1">
      <c r="A30" s="87" t="s">
        <v>611</v>
      </c>
      <c r="B30" s="16">
        <v>525</v>
      </c>
      <c r="C30" s="16">
        <v>3055</v>
      </c>
      <c r="D30" s="26">
        <f aca="true" t="shared" si="2" ref="D30:D46">IF((C30-B30)=0,"",(C30-B30)/B30*100)</f>
        <v>481.90476190476187</v>
      </c>
    </row>
    <row r="31" spans="1:4" ht="24.75" customHeight="1">
      <c r="A31" s="87" t="s">
        <v>632</v>
      </c>
      <c r="B31" s="16">
        <f>B32+B33</f>
        <v>67257</v>
      </c>
      <c r="C31" s="16">
        <f>C32+C33</f>
        <v>96</v>
      </c>
      <c r="D31" s="26">
        <f t="shared" si="2"/>
        <v>-99.85726392791828</v>
      </c>
    </row>
    <row r="32" spans="1:4" ht="24.75" customHeight="1">
      <c r="A32" s="87" t="s">
        <v>615</v>
      </c>
      <c r="B32" s="16">
        <v>66688</v>
      </c>
      <c r="C32" s="16"/>
      <c r="D32" s="26">
        <f t="shared" si="2"/>
        <v>-100</v>
      </c>
    </row>
    <row r="33" spans="1:4" ht="24.75" customHeight="1">
      <c r="A33" s="87" t="s">
        <v>616</v>
      </c>
      <c r="B33" s="16">
        <v>569</v>
      </c>
      <c r="C33" s="16">
        <v>96</v>
      </c>
      <c r="D33" s="26">
        <f t="shared" si="2"/>
        <v>-83.12829525483303</v>
      </c>
    </row>
    <row r="34" spans="1:4" ht="24.75" customHeight="1">
      <c r="A34" s="87" t="s">
        <v>633</v>
      </c>
      <c r="B34" s="16">
        <f>B35</f>
        <v>29660</v>
      </c>
      <c r="C34" s="16">
        <f>C35</f>
        <v>30000</v>
      </c>
      <c r="D34" s="26">
        <f t="shared" si="2"/>
        <v>1.1463250168577208</v>
      </c>
    </row>
    <row r="35" spans="1:4" ht="24.75" customHeight="1">
      <c r="A35" s="87" t="s">
        <v>618</v>
      </c>
      <c r="B35" s="16">
        <v>29660</v>
      </c>
      <c r="C35" s="16">
        <v>30000</v>
      </c>
      <c r="D35" s="26">
        <f t="shared" si="2"/>
        <v>1.1463250168577208</v>
      </c>
    </row>
    <row r="36" spans="1:4" ht="24.75" customHeight="1">
      <c r="A36" s="87" t="s">
        <v>634</v>
      </c>
      <c r="B36" s="16">
        <f>B37</f>
        <v>108</v>
      </c>
      <c r="C36" s="16">
        <f>C37</f>
        <v>200</v>
      </c>
      <c r="D36" s="26">
        <f t="shared" si="2"/>
        <v>85.18518518518519</v>
      </c>
    </row>
    <row r="37" spans="1:4" ht="24.75" customHeight="1">
      <c r="A37" s="87" t="s">
        <v>620</v>
      </c>
      <c r="B37" s="16">
        <v>108</v>
      </c>
      <c r="C37" s="16">
        <v>200</v>
      </c>
      <c r="D37" s="26">
        <f t="shared" si="2"/>
        <v>85.18518518518519</v>
      </c>
    </row>
    <row r="38" spans="1:4" s="3" customFormat="1" ht="24.75" customHeight="1">
      <c r="A38" s="88" t="s">
        <v>621</v>
      </c>
      <c r="B38" s="16">
        <f>B23+B25+B31+B36+B34+B21</f>
        <v>172458</v>
      </c>
      <c r="C38" s="16">
        <f>C23+C25+C31+C36+C34+C21</f>
        <v>210863</v>
      </c>
      <c r="D38" s="26">
        <f t="shared" si="2"/>
        <v>22.269190179637942</v>
      </c>
    </row>
    <row r="39" spans="1:4" s="3" customFormat="1" ht="24.75" customHeight="1">
      <c r="A39" s="87" t="s">
        <v>622</v>
      </c>
      <c r="B39" s="16">
        <f>SUM(B40,B43,B44)</f>
        <v>70000</v>
      </c>
      <c r="C39" s="16">
        <f>SUM(C40,C43,C44)</f>
        <v>143049</v>
      </c>
      <c r="D39" s="26">
        <f t="shared" si="2"/>
        <v>104.35571428571428</v>
      </c>
    </row>
    <row r="40" spans="1:4" s="3" customFormat="1" ht="24.75" customHeight="1">
      <c r="A40" s="87" t="s">
        <v>623</v>
      </c>
      <c r="B40" s="16">
        <f>B41+B42</f>
        <v>0</v>
      </c>
      <c r="C40" s="16">
        <f>C41+C42</f>
        <v>0</v>
      </c>
      <c r="D40" s="26">
        <f t="shared" si="2"/>
      </c>
    </row>
    <row r="41" spans="1:4" s="3" customFormat="1" ht="24.75" customHeight="1">
      <c r="A41" s="87" t="s">
        <v>837</v>
      </c>
      <c r="B41" s="16"/>
      <c r="C41" s="16"/>
      <c r="D41" s="26">
        <f t="shared" si="2"/>
      </c>
    </row>
    <row r="42" spans="1:4" s="3" customFormat="1" ht="24.75" customHeight="1">
      <c r="A42" s="87" t="s">
        <v>625</v>
      </c>
      <c r="B42" s="16"/>
      <c r="C42" s="16">
        <v>0</v>
      </c>
      <c r="D42" s="26">
        <f t="shared" si="2"/>
      </c>
    </row>
    <row r="43" spans="1:4" s="3" customFormat="1" ht="24.75" customHeight="1">
      <c r="A43" s="87" t="s">
        <v>627</v>
      </c>
      <c r="B43" s="16"/>
      <c r="C43" s="16"/>
      <c r="D43" s="26">
        <f t="shared" si="2"/>
      </c>
    </row>
    <row r="44" spans="1:4" s="3" customFormat="1" ht="24.75" customHeight="1">
      <c r="A44" s="87" t="s">
        <v>838</v>
      </c>
      <c r="B44" s="16">
        <v>70000</v>
      </c>
      <c r="C44" s="16">
        <v>143049</v>
      </c>
      <c r="D44" s="26">
        <f t="shared" si="2"/>
        <v>104.35571428571428</v>
      </c>
    </row>
    <row r="45" spans="1:4" s="3" customFormat="1" ht="24.75" customHeight="1">
      <c r="A45" s="87" t="s">
        <v>554</v>
      </c>
      <c r="B45" s="16">
        <f>B18-B38-B39</f>
        <v>46799</v>
      </c>
      <c r="C45" s="16">
        <f>C18-C38-C39</f>
        <v>46787</v>
      </c>
      <c r="D45" s="26">
        <f t="shared" si="2"/>
        <v>-0.025641573537896107</v>
      </c>
    </row>
    <row r="46" spans="1:4" s="3" customFormat="1" ht="24.75" customHeight="1">
      <c r="A46" s="88" t="s">
        <v>628</v>
      </c>
      <c r="B46" s="16">
        <f>SUM(B38:B39,B45)</f>
        <v>289257</v>
      </c>
      <c r="C46" s="16">
        <f>SUM(C38:C39,C45)</f>
        <v>400699</v>
      </c>
      <c r="D46" s="26">
        <f t="shared" si="2"/>
        <v>38.52698465378539</v>
      </c>
    </row>
  </sheetData>
  <sheetProtection/>
  <mergeCells count="5">
    <mergeCell ref="A2:D2"/>
    <mergeCell ref="C3:D3"/>
    <mergeCell ref="A4:D4"/>
    <mergeCell ref="A19:D19"/>
    <mergeCell ref="A28:D28"/>
  </mergeCells>
  <printOptions/>
  <pageMargins left="0.59" right="0.59" top="0.7900000000000001" bottom="0.7900000000000001" header="0.51" footer="0.51"/>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C10"/>
  <sheetViews>
    <sheetView showZeros="0" zoomScaleSheetLayoutView="100" workbookViewId="0" topLeftCell="A1">
      <selection activeCell="D1" sqref="D1:IV65536"/>
    </sheetView>
  </sheetViews>
  <sheetFormatPr defaultColWidth="9.00390625" defaultRowHeight="14.25"/>
  <cols>
    <col min="1" max="1" width="50.625" style="7" customWidth="1"/>
    <col min="2" max="2" width="30.625" style="70" customWidth="1"/>
    <col min="3" max="16384" width="9.00390625" style="7" customWidth="1"/>
  </cols>
  <sheetData>
    <row r="1" spans="1:3" s="68" customFormat="1" ht="15.75" customHeight="1">
      <c r="A1" s="20" t="s">
        <v>841</v>
      </c>
      <c r="B1" s="71"/>
      <c r="C1" s="69"/>
    </row>
    <row r="2" spans="1:2" s="56" customFormat="1" ht="45" customHeight="1">
      <c r="A2" s="72" t="s">
        <v>842</v>
      </c>
      <c r="B2" s="19"/>
    </row>
    <row r="3" spans="1:2" s="69" customFormat="1" ht="18" customHeight="1">
      <c r="A3" s="59"/>
      <c r="B3" s="73" t="s">
        <v>37</v>
      </c>
    </row>
    <row r="4" spans="1:2" s="56" customFormat="1" ht="24.75" customHeight="1">
      <c r="A4" s="41" t="s">
        <v>834</v>
      </c>
      <c r="B4" s="16" t="s">
        <v>638</v>
      </c>
    </row>
    <row r="5" spans="1:2" ht="24.75" customHeight="1">
      <c r="A5" s="41" t="s">
        <v>843</v>
      </c>
      <c r="B5" s="16">
        <f>SUM(B6:B8)</f>
        <v>1232</v>
      </c>
    </row>
    <row r="6" spans="1:2" ht="24.75" customHeight="1">
      <c r="A6" s="74" t="s">
        <v>844</v>
      </c>
      <c r="B6" s="16">
        <v>56</v>
      </c>
    </row>
    <row r="7" spans="1:2" ht="24.75" customHeight="1">
      <c r="A7" s="74" t="s">
        <v>845</v>
      </c>
      <c r="B7" s="16">
        <v>108</v>
      </c>
    </row>
    <row r="8" spans="1:2" ht="24.75" customHeight="1">
      <c r="A8" s="74" t="s">
        <v>846</v>
      </c>
      <c r="B8" s="16">
        <f>SUM(B9:B10)</f>
        <v>1068</v>
      </c>
    </row>
    <row r="9" spans="1:2" ht="24.75" customHeight="1">
      <c r="A9" s="75" t="s">
        <v>847</v>
      </c>
      <c r="B9" s="16">
        <v>668</v>
      </c>
    </row>
    <row r="10" spans="1:2" ht="24.75" customHeight="1">
      <c r="A10" s="75" t="s">
        <v>848</v>
      </c>
      <c r="B10" s="16">
        <v>400</v>
      </c>
    </row>
  </sheetData>
  <sheetProtection/>
  <mergeCells count="1">
    <mergeCell ref="A2:B2"/>
  </mergeCells>
  <printOptions/>
  <pageMargins left="0.59" right="0.59" top="0.7900000000000001" bottom="0.7900000000000001" header="0.51" footer="0.51"/>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G21"/>
  <sheetViews>
    <sheetView showZeros="0" zoomScaleSheetLayoutView="100" workbookViewId="0" topLeftCell="A1">
      <selection activeCell="E16" sqref="E16:F21"/>
    </sheetView>
  </sheetViews>
  <sheetFormatPr defaultColWidth="9.00390625" defaultRowHeight="14.25"/>
  <cols>
    <col min="1" max="1" width="10.625" style="0" customWidth="1"/>
    <col min="2" max="2" width="30.625" style="57" customWidth="1"/>
    <col min="3" max="3" width="10.625" style="58" customWidth="1"/>
    <col min="4" max="5" width="10.625" style="57" customWidth="1"/>
    <col min="6" max="6" width="10.625" style="58" customWidth="1"/>
    <col min="7" max="16384" width="9.00390625" style="57" customWidth="1"/>
  </cols>
  <sheetData>
    <row r="1" ht="15.75" customHeight="1">
      <c r="A1" s="59" t="s">
        <v>849</v>
      </c>
    </row>
    <row r="2" spans="1:6" ht="45" customHeight="1">
      <c r="A2" s="60" t="s">
        <v>850</v>
      </c>
      <c r="B2" s="60"/>
      <c r="C2" s="19"/>
      <c r="D2" s="60"/>
      <c r="E2" s="60"/>
      <c r="F2" s="19"/>
    </row>
    <row r="3" spans="1:6" ht="15.75" customHeight="1">
      <c r="A3" s="57"/>
      <c r="F3" s="61" t="s">
        <v>37</v>
      </c>
    </row>
    <row r="4" spans="1:6" s="56" customFormat="1" ht="24.75" customHeight="1">
      <c r="A4" s="62" t="s">
        <v>637</v>
      </c>
      <c r="B4" s="62"/>
      <c r="C4" s="62"/>
      <c r="D4" s="62"/>
      <c r="E4" s="62"/>
      <c r="F4" s="62"/>
    </row>
    <row r="5" spans="1:6" s="56" customFormat="1" ht="34.5" customHeight="1">
      <c r="A5" s="41" t="s">
        <v>639</v>
      </c>
      <c r="B5" s="41" t="s">
        <v>640</v>
      </c>
      <c r="C5" s="42" t="s">
        <v>810</v>
      </c>
      <c r="D5" s="23" t="s">
        <v>851</v>
      </c>
      <c r="E5" s="25" t="s">
        <v>42</v>
      </c>
      <c r="F5" s="26" t="s">
        <v>43</v>
      </c>
    </row>
    <row r="6" spans="1:7" ht="24.75" customHeight="1">
      <c r="A6" s="63"/>
      <c r="B6" s="64" t="s">
        <v>641</v>
      </c>
      <c r="C6" s="16">
        <f>SUM(C7:C10)</f>
        <v>800</v>
      </c>
      <c r="D6" s="16">
        <f>SUM(D7:D10)</f>
        <v>810</v>
      </c>
      <c r="E6" s="16">
        <f>D6-C6</f>
        <v>10</v>
      </c>
      <c r="F6" s="26">
        <f>IF(C6=0,"",E6/C6*100)</f>
        <v>1.25</v>
      </c>
      <c r="G6" s="65"/>
    </row>
    <row r="7" spans="1:7" ht="24.75" customHeight="1">
      <c r="A7" s="43">
        <v>103060118</v>
      </c>
      <c r="B7" s="66" t="s">
        <v>642</v>
      </c>
      <c r="C7" s="16">
        <v>3</v>
      </c>
      <c r="D7" s="16"/>
      <c r="E7" s="16">
        <f aca="true" t="shared" si="0" ref="E7:E13">D7-C7</f>
        <v>-3</v>
      </c>
      <c r="F7" s="26">
        <f aca="true" t="shared" si="1" ref="F7:F13">IF(C7=0,"",E7/C7*100)</f>
        <v>-100</v>
      </c>
      <c r="G7" s="65"/>
    </row>
    <row r="8" spans="1:7" ht="24.75" customHeight="1">
      <c r="A8" s="43">
        <v>103060119</v>
      </c>
      <c r="B8" s="66" t="s">
        <v>643</v>
      </c>
      <c r="C8" s="16">
        <v>333</v>
      </c>
      <c r="D8" s="16">
        <v>150</v>
      </c>
      <c r="E8" s="16">
        <f t="shared" si="0"/>
        <v>-183</v>
      </c>
      <c r="F8" s="26">
        <f t="shared" si="1"/>
        <v>-54.95495495495496</v>
      </c>
      <c r="G8" s="65"/>
    </row>
    <row r="9" spans="1:7" ht="24.75" customHeight="1">
      <c r="A9" s="43">
        <v>103060120</v>
      </c>
      <c r="B9" s="66" t="s">
        <v>644</v>
      </c>
      <c r="C9" s="16">
        <v>263</v>
      </c>
      <c r="D9" s="16">
        <v>420</v>
      </c>
      <c r="E9" s="16">
        <f t="shared" si="0"/>
        <v>157</v>
      </c>
      <c r="F9" s="26">
        <f t="shared" si="1"/>
        <v>59.6958174904943</v>
      </c>
      <c r="G9" s="65"/>
    </row>
    <row r="10" spans="1:7" ht="34.5" customHeight="1">
      <c r="A10" s="63">
        <v>103060198</v>
      </c>
      <c r="B10" s="66" t="s">
        <v>646</v>
      </c>
      <c r="C10" s="16">
        <v>201</v>
      </c>
      <c r="D10" s="16">
        <v>240</v>
      </c>
      <c r="E10" s="16">
        <f t="shared" si="0"/>
        <v>39</v>
      </c>
      <c r="F10" s="26">
        <f t="shared" si="1"/>
        <v>19.402985074626866</v>
      </c>
      <c r="G10" s="65"/>
    </row>
    <row r="11" spans="1:7" ht="24.75" customHeight="1">
      <c r="A11" s="40" t="s">
        <v>647</v>
      </c>
      <c r="B11" s="40"/>
      <c r="C11" s="16">
        <f>C6</f>
        <v>800</v>
      </c>
      <c r="D11" s="16">
        <f>D6</f>
        <v>810</v>
      </c>
      <c r="E11" s="16">
        <f t="shared" si="0"/>
        <v>10</v>
      </c>
      <c r="F11" s="26">
        <f t="shared" si="1"/>
        <v>1.25</v>
      </c>
      <c r="G11" s="65"/>
    </row>
    <row r="12" spans="1:7" ht="24.75" customHeight="1">
      <c r="A12" s="63"/>
      <c r="B12" s="64" t="s">
        <v>649</v>
      </c>
      <c r="C12" s="16">
        <v>661</v>
      </c>
      <c r="D12" s="16">
        <f>'表七'!D26</f>
        <v>1175</v>
      </c>
      <c r="E12" s="16">
        <f t="shared" si="0"/>
        <v>514</v>
      </c>
      <c r="F12" s="26">
        <f t="shared" si="1"/>
        <v>77.76096822995461</v>
      </c>
      <c r="G12" s="65"/>
    </row>
    <row r="13" spans="1:7" ht="24.75" customHeight="1">
      <c r="A13" s="40" t="s">
        <v>594</v>
      </c>
      <c r="B13" s="40"/>
      <c r="C13" s="16">
        <f>SUM(C11:C12)</f>
        <v>1461</v>
      </c>
      <c r="D13" s="16">
        <f>SUM(D11:D12)</f>
        <v>1985</v>
      </c>
      <c r="E13" s="16">
        <f t="shared" si="0"/>
        <v>524</v>
      </c>
      <c r="F13" s="26">
        <f t="shared" si="1"/>
        <v>35.865845311430526</v>
      </c>
      <c r="G13" s="65"/>
    </row>
    <row r="14" spans="1:7" ht="24.75" customHeight="1">
      <c r="A14" s="62" t="s">
        <v>637</v>
      </c>
      <c r="B14" s="62"/>
      <c r="C14" s="62"/>
      <c r="D14" s="62"/>
      <c r="E14" s="62"/>
      <c r="F14" s="62"/>
      <c r="G14" s="65"/>
    </row>
    <row r="15" spans="1:7" ht="34.5" customHeight="1">
      <c r="A15" s="41" t="s">
        <v>639</v>
      </c>
      <c r="B15" s="41" t="s">
        <v>640</v>
      </c>
      <c r="C15" s="42" t="s">
        <v>810</v>
      </c>
      <c r="D15" s="23" t="s">
        <v>851</v>
      </c>
      <c r="E15" s="25" t="s">
        <v>42</v>
      </c>
      <c r="F15" s="26" t="s">
        <v>43</v>
      </c>
      <c r="G15" s="65"/>
    </row>
    <row r="16" spans="1:6" ht="24.75" customHeight="1">
      <c r="A16" s="67"/>
      <c r="B16" s="64" t="s">
        <v>852</v>
      </c>
      <c r="C16" s="16">
        <f>C17</f>
        <v>560</v>
      </c>
      <c r="D16" s="16">
        <f>D17</f>
        <v>567</v>
      </c>
      <c r="E16" s="16">
        <f aca="true" t="shared" si="2" ref="E16:E21">D16-C16</f>
        <v>7</v>
      </c>
      <c r="F16" s="26">
        <f aca="true" t="shared" si="3" ref="F16:F21">IF(C16=0,"",E16/C16*100)</f>
        <v>1.25</v>
      </c>
    </row>
    <row r="17" spans="1:6" ht="24.75" customHeight="1">
      <c r="A17" s="43">
        <v>2230301</v>
      </c>
      <c r="B17" s="66" t="s">
        <v>654</v>
      </c>
      <c r="C17" s="16">
        <v>560</v>
      </c>
      <c r="D17" s="16">
        <v>567</v>
      </c>
      <c r="E17" s="16">
        <f t="shared" si="2"/>
        <v>7</v>
      </c>
      <c r="F17" s="26">
        <f t="shared" si="3"/>
        <v>1.25</v>
      </c>
    </row>
    <row r="18" spans="1:6" ht="24.75" customHeight="1">
      <c r="A18" s="40" t="s">
        <v>657</v>
      </c>
      <c r="B18" s="40"/>
      <c r="C18" s="16">
        <f>C16</f>
        <v>560</v>
      </c>
      <c r="D18" s="16">
        <f>D16</f>
        <v>567</v>
      </c>
      <c r="E18" s="16">
        <f t="shared" si="2"/>
        <v>7</v>
      </c>
      <c r="F18" s="26">
        <f t="shared" si="3"/>
        <v>1.25</v>
      </c>
    </row>
    <row r="19" spans="1:6" ht="24.75" customHeight="1">
      <c r="A19" s="67"/>
      <c r="B19" s="64" t="s">
        <v>658</v>
      </c>
      <c r="C19" s="16">
        <v>240</v>
      </c>
      <c r="D19" s="16">
        <v>243</v>
      </c>
      <c r="E19" s="16">
        <f t="shared" si="2"/>
        <v>3</v>
      </c>
      <c r="F19" s="26">
        <f t="shared" si="3"/>
        <v>1.25</v>
      </c>
    </row>
    <row r="20" spans="1:6" ht="24.75" customHeight="1">
      <c r="A20" s="67"/>
      <c r="B20" s="64" t="s">
        <v>659</v>
      </c>
      <c r="C20" s="16">
        <f>C13-C16-C19</f>
        <v>661</v>
      </c>
      <c r="D20" s="16">
        <f>D13-D16-D19</f>
        <v>1175</v>
      </c>
      <c r="E20" s="16">
        <f t="shared" si="2"/>
        <v>514</v>
      </c>
      <c r="F20" s="26">
        <f t="shared" si="3"/>
        <v>77.76096822995461</v>
      </c>
    </row>
    <row r="21" spans="1:6" ht="24.75" customHeight="1">
      <c r="A21" s="40" t="s">
        <v>621</v>
      </c>
      <c r="B21" s="40"/>
      <c r="C21" s="16">
        <f>SUM(C18:C20)</f>
        <v>1461</v>
      </c>
      <c r="D21" s="16">
        <f>SUM(D18:D20)</f>
        <v>1985</v>
      </c>
      <c r="E21" s="16">
        <f t="shared" si="2"/>
        <v>524</v>
      </c>
      <c r="F21" s="26">
        <f t="shared" si="3"/>
        <v>35.865845311430526</v>
      </c>
    </row>
  </sheetData>
  <sheetProtection/>
  <mergeCells count="7">
    <mergeCell ref="A2:F2"/>
    <mergeCell ref="A4:F4"/>
    <mergeCell ref="A11:B11"/>
    <mergeCell ref="A13:B13"/>
    <mergeCell ref="A14:F14"/>
    <mergeCell ref="A18:B18"/>
    <mergeCell ref="A21:B21"/>
  </mergeCells>
  <printOptions/>
  <pageMargins left="0.59" right="0.59" top="0.7900000000000001" bottom="0.7900000000000001" header="0.51" footer="0.51"/>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G21"/>
  <sheetViews>
    <sheetView showZeros="0" zoomScaleSheetLayoutView="100" workbookViewId="0" topLeftCell="A1">
      <selection activeCell="E6" sqref="E6:F13"/>
    </sheetView>
  </sheetViews>
  <sheetFormatPr defaultColWidth="9.00390625" defaultRowHeight="14.25"/>
  <cols>
    <col min="1" max="1" width="10.625" style="0" customWidth="1"/>
    <col min="2" max="2" width="30.625" style="57" customWidth="1"/>
    <col min="3" max="3" width="10.625" style="58" customWidth="1"/>
    <col min="4" max="5" width="10.625" style="57" customWidth="1"/>
    <col min="6" max="6" width="10.625" style="58" customWidth="1"/>
    <col min="7" max="16384" width="9.00390625" style="57" customWidth="1"/>
  </cols>
  <sheetData>
    <row r="1" ht="15.75" customHeight="1">
      <c r="A1" s="59" t="s">
        <v>853</v>
      </c>
    </row>
    <row r="2" spans="1:6" s="55" customFormat="1" ht="45" customHeight="1">
      <c r="A2" s="60" t="s">
        <v>854</v>
      </c>
      <c r="B2" s="60"/>
      <c r="C2" s="19"/>
      <c r="D2" s="60"/>
      <c r="E2" s="60"/>
      <c r="F2" s="19"/>
    </row>
    <row r="3" spans="1:6" ht="15.75" customHeight="1">
      <c r="A3" s="61" t="s">
        <v>37</v>
      </c>
      <c r="B3" s="61"/>
      <c r="C3" s="61"/>
      <c r="D3" s="61"/>
      <c r="E3" s="61"/>
      <c r="F3" s="61"/>
    </row>
    <row r="4" spans="1:6" s="56" customFormat="1" ht="24.75" customHeight="1">
      <c r="A4" s="62" t="s">
        <v>637</v>
      </c>
      <c r="B4" s="62"/>
      <c r="C4" s="62"/>
      <c r="D4" s="62"/>
      <c r="E4" s="62"/>
      <c r="F4" s="62"/>
    </row>
    <row r="5" spans="1:6" s="56" customFormat="1" ht="34.5" customHeight="1">
      <c r="A5" s="41" t="s">
        <v>639</v>
      </c>
      <c r="B5" s="41" t="s">
        <v>640</v>
      </c>
      <c r="C5" s="42" t="s">
        <v>810</v>
      </c>
      <c r="D5" s="23" t="s">
        <v>851</v>
      </c>
      <c r="E5" s="25" t="s">
        <v>42</v>
      </c>
      <c r="F5" s="26" t="s">
        <v>43</v>
      </c>
    </row>
    <row r="6" spans="1:7" ht="24.75" customHeight="1">
      <c r="A6" s="63"/>
      <c r="B6" s="64" t="s">
        <v>641</v>
      </c>
      <c r="C6" s="16">
        <f>SUM(C7:C10)</f>
        <v>800</v>
      </c>
      <c r="D6" s="16">
        <f>SUM(D7:D10)</f>
        <v>810</v>
      </c>
      <c r="E6" s="16">
        <f>D6-C6</f>
        <v>10</v>
      </c>
      <c r="F6" s="26">
        <f>IF(C6=0,"",E6/C6*100)</f>
        <v>1.25</v>
      </c>
      <c r="G6" s="65"/>
    </row>
    <row r="7" spans="1:7" ht="24.75" customHeight="1">
      <c r="A7" s="43">
        <v>103060118</v>
      </c>
      <c r="B7" s="66" t="s">
        <v>642</v>
      </c>
      <c r="C7" s="16">
        <v>3</v>
      </c>
      <c r="D7" s="16"/>
      <c r="E7" s="16">
        <f aca="true" t="shared" si="0" ref="E7:E13">D7-C7</f>
        <v>-3</v>
      </c>
      <c r="F7" s="26">
        <f aca="true" t="shared" si="1" ref="F7:F13">IF(C7=0,"",E7/C7*100)</f>
        <v>-100</v>
      </c>
      <c r="G7" s="65"/>
    </row>
    <row r="8" spans="1:7" ht="24.75" customHeight="1">
      <c r="A8" s="43">
        <v>103060119</v>
      </c>
      <c r="B8" s="66" t="s">
        <v>643</v>
      </c>
      <c r="C8" s="16">
        <v>333</v>
      </c>
      <c r="D8" s="16">
        <v>150</v>
      </c>
      <c r="E8" s="16">
        <f t="shared" si="0"/>
        <v>-183</v>
      </c>
      <c r="F8" s="26">
        <f t="shared" si="1"/>
        <v>-54.95495495495496</v>
      </c>
      <c r="G8" s="65"/>
    </row>
    <row r="9" spans="1:7" ht="24.75" customHeight="1">
      <c r="A9" s="43">
        <v>103060120</v>
      </c>
      <c r="B9" s="66" t="s">
        <v>644</v>
      </c>
      <c r="C9" s="16">
        <v>263</v>
      </c>
      <c r="D9" s="16">
        <v>420</v>
      </c>
      <c r="E9" s="16">
        <f t="shared" si="0"/>
        <v>157</v>
      </c>
      <c r="F9" s="26">
        <f t="shared" si="1"/>
        <v>59.6958174904943</v>
      </c>
      <c r="G9" s="65"/>
    </row>
    <row r="10" spans="1:7" ht="34.5" customHeight="1">
      <c r="A10" s="63">
        <v>103060198</v>
      </c>
      <c r="B10" s="66" t="s">
        <v>646</v>
      </c>
      <c r="C10" s="16">
        <v>201</v>
      </c>
      <c r="D10" s="16">
        <v>240</v>
      </c>
      <c r="E10" s="16">
        <f t="shared" si="0"/>
        <v>39</v>
      </c>
      <c r="F10" s="26">
        <f t="shared" si="1"/>
        <v>19.402985074626866</v>
      </c>
      <c r="G10" s="65"/>
    </row>
    <row r="11" spans="1:7" ht="24.75" customHeight="1">
      <c r="A11" s="40" t="s">
        <v>647</v>
      </c>
      <c r="B11" s="40"/>
      <c r="C11" s="16">
        <f>C6</f>
        <v>800</v>
      </c>
      <c r="D11" s="16">
        <f>D6</f>
        <v>810</v>
      </c>
      <c r="E11" s="16">
        <f t="shared" si="0"/>
        <v>10</v>
      </c>
      <c r="F11" s="26">
        <f t="shared" si="1"/>
        <v>1.25</v>
      </c>
      <c r="G11" s="65"/>
    </row>
    <row r="12" spans="1:7" ht="24.75" customHeight="1">
      <c r="A12" s="63"/>
      <c r="B12" s="64" t="s">
        <v>649</v>
      </c>
      <c r="C12" s="16">
        <v>661</v>
      </c>
      <c r="D12" s="16">
        <f>'表七'!D26</f>
        <v>1175</v>
      </c>
      <c r="E12" s="16">
        <f t="shared" si="0"/>
        <v>514</v>
      </c>
      <c r="F12" s="26">
        <f t="shared" si="1"/>
        <v>77.76096822995461</v>
      </c>
      <c r="G12" s="65"/>
    </row>
    <row r="13" spans="1:7" ht="24.75" customHeight="1">
      <c r="A13" s="40" t="s">
        <v>594</v>
      </c>
      <c r="B13" s="40"/>
      <c r="C13" s="16">
        <f>SUM(C11:C12)</f>
        <v>1461</v>
      </c>
      <c r="D13" s="16">
        <f>SUM(D11:D12)</f>
        <v>1985</v>
      </c>
      <c r="E13" s="16">
        <f t="shared" si="0"/>
        <v>524</v>
      </c>
      <c r="F13" s="26">
        <f t="shared" si="1"/>
        <v>35.865845311430526</v>
      </c>
      <c r="G13" s="65"/>
    </row>
    <row r="14" spans="1:7" ht="24.75" customHeight="1">
      <c r="A14" s="62" t="s">
        <v>637</v>
      </c>
      <c r="B14" s="62"/>
      <c r="C14" s="62"/>
      <c r="D14" s="62"/>
      <c r="E14" s="62"/>
      <c r="F14" s="62"/>
      <c r="G14" s="65"/>
    </row>
    <row r="15" spans="1:7" ht="34.5" customHeight="1">
      <c r="A15" s="41" t="s">
        <v>639</v>
      </c>
      <c r="B15" s="41" t="s">
        <v>640</v>
      </c>
      <c r="C15" s="42" t="s">
        <v>810</v>
      </c>
      <c r="D15" s="23" t="s">
        <v>851</v>
      </c>
      <c r="E15" s="25" t="s">
        <v>42</v>
      </c>
      <c r="F15" s="26" t="s">
        <v>43</v>
      </c>
      <c r="G15" s="65"/>
    </row>
    <row r="16" spans="1:6" ht="24.75" customHeight="1">
      <c r="A16" s="67"/>
      <c r="B16" s="64" t="s">
        <v>852</v>
      </c>
      <c r="C16" s="16">
        <f>C17</f>
        <v>560</v>
      </c>
      <c r="D16" s="16">
        <f>D17</f>
        <v>567</v>
      </c>
      <c r="E16" s="16">
        <f aca="true" t="shared" si="2" ref="E16:E21">D16-C16</f>
        <v>7</v>
      </c>
      <c r="F16" s="26">
        <f aca="true" t="shared" si="3" ref="F16:F21">IF(C16=0,"",E16/C16*100)</f>
        <v>1.25</v>
      </c>
    </row>
    <row r="17" spans="1:6" ht="24.75" customHeight="1">
      <c r="A17" s="43">
        <v>2230301</v>
      </c>
      <c r="B17" s="66" t="s">
        <v>654</v>
      </c>
      <c r="C17" s="16">
        <v>560</v>
      </c>
      <c r="D17" s="16">
        <v>567</v>
      </c>
      <c r="E17" s="16">
        <f t="shared" si="2"/>
        <v>7</v>
      </c>
      <c r="F17" s="26">
        <f t="shared" si="3"/>
        <v>1.25</v>
      </c>
    </row>
    <row r="18" spans="1:6" ht="24.75" customHeight="1">
      <c r="A18" s="40" t="s">
        <v>657</v>
      </c>
      <c r="B18" s="40"/>
      <c r="C18" s="16">
        <f>C16</f>
        <v>560</v>
      </c>
      <c r="D18" s="16">
        <f>D16</f>
        <v>567</v>
      </c>
      <c r="E18" s="16">
        <f t="shared" si="2"/>
        <v>7</v>
      </c>
      <c r="F18" s="26">
        <f t="shared" si="3"/>
        <v>1.25</v>
      </c>
    </row>
    <row r="19" spans="1:6" ht="24.75" customHeight="1">
      <c r="A19" s="67"/>
      <c r="B19" s="64" t="s">
        <v>658</v>
      </c>
      <c r="C19" s="16">
        <v>240</v>
      </c>
      <c r="D19" s="16">
        <v>243</v>
      </c>
      <c r="E19" s="16">
        <f t="shared" si="2"/>
        <v>3</v>
      </c>
      <c r="F19" s="26">
        <f t="shared" si="3"/>
        <v>1.25</v>
      </c>
    </row>
    <row r="20" spans="1:6" ht="24.75" customHeight="1">
      <c r="A20" s="67"/>
      <c r="B20" s="64" t="s">
        <v>659</v>
      </c>
      <c r="C20" s="16">
        <f>C13-C16-C19</f>
        <v>661</v>
      </c>
      <c r="D20" s="16">
        <f>D13-D16-D19</f>
        <v>1175</v>
      </c>
      <c r="E20" s="16">
        <f t="shared" si="2"/>
        <v>514</v>
      </c>
      <c r="F20" s="26">
        <f t="shared" si="3"/>
        <v>77.76096822995461</v>
      </c>
    </row>
    <row r="21" spans="1:6" ht="24.75" customHeight="1">
      <c r="A21" s="40" t="s">
        <v>621</v>
      </c>
      <c r="B21" s="40"/>
      <c r="C21" s="16">
        <f>SUM(C18:C20)</f>
        <v>1461</v>
      </c>
      <c r="D21" s="16">
        <f>SUM(D18:D20)</f>
        <v>1985</v>
      </c>
      <c r="E21" s="16">
        <f t="shared" si="2"/>
        <v>524</v>
      </c>
      <c r="F21" s="26">
        <f t="shared" si="3"/>
        <v>35.865845311430526</v>
      </c>
    </row>
  </sheetData>
  <sheetProtection/>
  <mergeCells count="8">
    <mergeCell ref="A2:F2"/>
    <mergeCell ref="A3:F3"/>
    <mergeCell ref="A4:F4"/>
    <mergeCell ref="A11:B11"/>
    <mergeCell ref="A13:B13"/>
    <mergeCell ref="A14:F14"/>
    <mergeCell ref="A18:B18"/>
    <mergeCell ref="A21:B21"/>
  </mergeCells>
  <printOptions/>
  <pageMargins left="0.59" right="0.59" top="0.7900000000000001" bottom="0.7900000000000001" header="0.51" footer="0.51"/>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F19"/>
  <sheetViews>
    <sheetView showZeros="0" zoomScaleSheetLayoutView="100" workbookViewId="0" topLeftCell="A1">
      <selection activeCell="E14" sqref="E14:F19"/>
    </sheetView>
  </sheetViews>
  <sheetFormatPr defaultColWidth="9.00390625" defaultRowHeight="14.25"/>
  <cols>
    <col min="1" max="1" width="10.625" style="36" customWidth="1"/>
    <col min="2" max="2" width="30.625" style="36" customWidth="1"/>
    <col min="3" max="6" width="10.625" style="36" customWidth="1"/>
    <col min="7" max="251" width="9.00390625" style="36" customWidth="1"/>
  </cols>
  <sheetData>
    <row r="1" ht="15.75" customHeight="1">
      <c r="A1" s="37" t="s">
        <v>855</v>
      </c>
    </row>
    <row r="2" spans="1:6" ht="45" customHeight="1">
      <c r="A2" s="38" t="s">
        <v>856</v>
      </c>
      <c r="B2" s="38"/>
      <c r="C2" s="38"/>
      <c r="D2" s="38"/>
      <c r="E2" s="38"/>
      <c r="F2" s="38"/>
    </row>
    <row r="3" spans="1:6" ht="15.75" customHeight="1">
      <c r="A3" s="54" t="s">
        <v>37</v>
      </c>
      <c r="B3" s="54"/>
      <c r="C3" s="54"/>
      <c r="D3" s="54"/>
      <c r="E3" s="54"/>
      <c r="F3" s="54"/>
    </row>
    <row r="4" spans="1:6" ht="24.75" customHeight="1">
      <c r="A4" s="40" t="s">
        <v>664</v>
      </c>
      <c r="B4" s="40"/>
      <c r="C4" s="40"/>
      <c r="D4" s="40"/>
      <c r="E4" s="40"/>
      <c r="F4" s="40"/>
    </row>
    <row r="5" spans="1:6" ht="34.5" customHeight="1">
      <c r="A5" s="41" t="s">
        <v>639</v>
      </c>
      <c r="B5" s="41" t="s">
        <v>74</v>
      </c>
      <c r="C5" s="42" t="s">
        <v>810</v>
      </c>
      <c r="D5" s="23" t="s">
        <v>851</v>
      </c>
      <c r="E5" s="25" t="s">
        <v>42</v>
      </c>
      <c r="F5" s="26" t="s">
        <v>43</v>
      </c>
    </row>
    <row r="6" spans="1:6" ht="24.75" customHeight="1">
      <c r="A6" s="43">
        <v>10210</v>
      </c>
      <c r="B6" s="44" t="s">
        <v>665</v>
      </c>
      <c r="C6" s="16">
        <v>11274</v>
      </c>
      <c r="D6" s="16">
        <v>12394</v>
      </c>
      <c r="E6" s="16">
        <f aca="true" t="shared" si="0" ref="E6:E11">D6-C6</f>
        <v>1120</v>
      </c>
      <c r="F6" s="26">
        <f aca="true" t="shared" si="1" ref="F6:F11">IF(C6=0,"",E6/C6*100)</f>
        <v>9.934362249423453</v>
      </c>
    </row>
    <row r="7" spans="1:6" ht="24.75" customHeight="1">
      <c r="A7" s="43"/>
      <c r="B7" s="44" t="s">
        <v>649</v>
      </c>
      <c r="C7" s="16">
        <v>9869</v>
      </c>
      <c r="D7" s="16">
        <f>'表九'!E17</f>
        <v>10640</v>
      </c>
      <c r="E7" s="16">
        <f t="shared" si="0"/>
        <v>771</v>
      </c>
      <c r="F7" s="26">
        <f t="shared" si="1"/>
        <v>7.81234167595501</v>
      </c>
    </row>
    <row r="8" spans="1:6" ht="24.75" customHeight="1">
      <c r="A8" s="45"/>
      <c r="B8" s="45"/>
      <c r="C8" s="16"/>
      <c r="D8" s="16"/>
      <c r="E8" s="16">
        <f t="shared" si="0"/>
        <v>0</v>
      </c>
      <c r="F8" s="26">
        <f t="shared" si="1"/>
      </c>
    </row>
    <row r="9" spans="1:6" ht="24.75" customHeight="1">
      <c r="A9" s="43"/>
      <c r="B9" s="43"/>
      <c r="C9" s="16"/>
      <c r="D9" s="16"/>
      <c r="E9" s="16">
        <f t="shared" si="0"/>
        <v>0</v>
      </c>
      <c r="F9" s="26">
        <f t="shared" si="1"/>
      </c>
    </row>
    <row r="10" spans="1:6" ht="24.75" customHeight="1">
      <c r="A10" s="43"/>
      <c r="B10" s="43"/>
      <c r="C10" s="16"/>
      <c r="D10" s="16"/>
      <c r="E10" s="16">
        <f t="shared" si="0"/>
        <v>0</v>
      </c>
      <c r="F10" s="26">
        <f t="shared" si="1"/>
      </c>
    </row>
    <row r="11" spans="1:6" ht="24.75" customHeight="1">
      <c r="A11" s="46" t="s">
        <v>594</v>
      </c>
      <c r="B11" s="47"/>
      <c r="C11" s="16">
        <f>SUM(C6:C10)</f>
        <v>21143</v>
      </c>
      <c r="D11" s="16">
        <f>SUM(D6:D10)</f>
        <v>23034</v>
      </c>
      <c r="E11" s="16">
        <f t="shared" si="0"/>
        <v>1891</v>
      </c>
      <c r="F11" s="26">
        <f t="shared" si="1"/>
        <v>8.943858487442652</v>
      </c>
    </row>
    <row r="12" spans="1:6" ht="24.75" customHeight="1">
      <c r="A12" s="46" t="s">
        <v>667</v>
      </c>
      <c r="B12" s="48"/>
      <c r="C12" s="48"/>
      <c r="D12" s="48"/>
      <c r="E12" s="48"/>
      <c r="F12" s="49"/>
    </row>
    <row r="13" spans="1:6" ht="34.5" customHeight="1">
      <c r="A13" s="41" t="s">
        <v>639</v>
      </c>
      <c r="B13" s="41" t="s">
        <v>74</v>
      </c>
      <c r="C13" s="42" t="s">
        <v>810</v>
      </c>
      <c r="D13" s="23" t="s">
        <v>851</v>
      </c>
      <c r="E13" s="25" t="s">
        <v>42</v>
      </c>
      <c r="F13" s="26" t="s">
        <v>43</v>
      </c>
    </row>
    <row r="14" spans="1:6" ht="24.75" customHeight="1">
      <c r="A14" s="50">
        <v>20910</v>
      </c>
      <c r="B14" s="44" t="s">
        <v>668</v>
      </c>
      <c r="C14" s="16">
        <v>10500</v>
      </c>
      <c r="D14" s="16">
        <v>11518</v>
      </c>
      <c r="E14" s="16">
        <f aca="true" t="shared" si="2" ref="E14:E19">D14-C14</f>
        <v>1018</v>
      </c>
      <c r="F14" s="26">
        <f aca="true" t="shared" si="3" ref="F14:F19">IF(C14=0,"",E14/C14*100)</f>
        <v>9.695238095238096</v>
      </c>
    </row>
    <row r="15" spans="1:6" ht="24.75" customHeight="1">
      <c r="A15" s="50"/>
      <c r="B15" s="44" t="s">
        <v>857</v>
      </c>
      <c r="C15" s="16">
        <v>10643</v>
      </c>
      <c r="D15" s="16">
        <f>D11-D14</f>
        <v>11516</v>
      </c>
      <c r="E15" s="16">
        <f t="shared" si="2"/>
        <v>873</v>
      </c>
      <c r="F15" s="26">
        <f t="shared" si="3"/>
        <v>8.202574462087757</v>
      </c>
    </row>
    <row r="16" spans="1:6" ht="24.75" customHeight="1">
      <c r="A16" s="51"/>
      <c r="B16" s="51"/>
      <c r="C16" s="16"/>
      <c r="D16" s="16"/>
      <c r="E16" s="16">
        <f t="shared" si="2"/>
        <v>0</v>
      </c>
      <c r="F16" s="26">
        <f t="shared" si="3"/>
      </c>
    </row>
    <row r="17" spans="1:6" ht="24.75" customHeight="1">
      <c r="A17" s="52"/>
      <c r="B17" s="52"/>
      <c r="C17" s="16"/>
      <c r="D17" s="16"/>
      <c r="E17" s="16">
        <f t="shared" si="2"/>
        <v>0</v>
      </c>
      <c r="F17" s="26">
        <f t="shared" si="3"/>
      </c>
    </row>
    <row r="18" spans="1:6" ht="24.75" customHeight="1">
      <c r="A18" s="52"/>
      <c r="B18" s="52"/>
      <c r="C18" s="16"/>
      <c r="D18" s="16"/>
      <c r="E18" s="16">
        <f t="shared" si="2"/>
        <v>0</v>
      </c>
      <c r="F18" s="26">
        <f t="shared" si="3"/>
      </c>
    </row>
    <row r="19" spans="1:6" ht="24.75" customHeight="1">
      <c r="A19" s="46" t="s">
        <v>621</v>
      </c>
      <c r="B19" s="53"/>
      <c r="C19" s="16">
        <f>SUM(C14:C18)</f>
        <v>21143</v>
      </c>
      <c r="D19" s="16">
        <f>SUM(D14:D18)</f>
        <v>23034</v>
      </c>
      <c r="E19" s="16">
        <f t="shared" si="2"/>
        <v>1891</v>
      </c>
      <c r="F19" s="26">
        <f t="shared" si="3"/>
        <v>8.943858487442652</v>
      </c>
    </row>
  </sheetData>
  <sheetProtection/>
  <mergeCells count="6">
    <mergeCell ref="A2:F2"/>
    <mergeCell ref="A3:F3"/>
    <mergeCell ref="A4:F4"/>
    <mergeCell ref="A11:B11"/>
    <mergeCell ref="A12:F12"/>
    <mergeCell ref="A19:B19"/>
  </mergeCells>
  <printOptions/>
  <pageMargins left="0.59" right="0.59" top="0.7900000000000001" bottom="0.7900000000000001" header="0.51" footer="0.51"/>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F19"/>
  <sheetViews>
    <sheetView showZeros="0" zoomScaleSheetLayoutView="100" workbookViewId="0" topLeftCell="A1">
      <selection activeCell="E14" sqref="E14:F19"/>
    </sheetView>
  </sheetViews>
  <sheetFormatPr defaultColWidth="9.00390625" defaultRowHeight="14.25"/>
  <cols>
    <col min="1" max="1" width="10.625" style="36" customWidth="1"/>
    <col min="2" max="2" width="30.625" style="36" customWidth="1"/>
    <col min="3" max="6" width="10.625" style="36" customWidth="1"/>
    <col min="7" max="251" width="9.00390625" style="36" customWidth="1"/>
  </cols>
  <sheetData>
    <row r="1" ht="15.75" customHeight="1">
      <c r="A1" s="37" t="s">
        <v>858</v>
      </c>
    </row>
    <row r="2" spans="1:6" ht="45" customHeight="1">
      <c r="A2" s="38" t="s">
        <v>859</v>
      </c>
      <c r="B2" s="38"/>
      <c r="C2" s="38"/>
      <c r="D2" s="38"/>
      <c r="E2" s="38"/>
      <c r="F2" s="38"/>
    </row>
    <row r="3" spans="1:6" ht="15.75" customHeight="1">
      <c r="A3" s="39" t="s">
        <v>37</v>
      </c>
      <c r="B3" s="39"/>
      <c r="C3" s="39"/>
      <c r="D3" s="39"/>
      <c r="E3" s="39"/>
      <c r="F3" s="39"/>
    </row>
    <row r="4" spans="1:6" ht="24.75" customHeight="1">
      <c r="A4" s="40" t="s">
        <v>664</v>
      </c>
      <c r="B4" s="40"/>
      <c r="C4" s="40"/>
      <c r="D4" s="40"/>
      <c r="E4" s="40"/>
      <c r="F4" s="40"/>
    </row>
    <row r="5" spans="1:6" ht="34.5" customHeight="1">
      <c r="A5" s="41" t="s">
        <v>639</v>
      </c>
      <c r="B5" s="41" t="s">
        <v>74</v>
      </c>
      <c r="C5" s="42" t="s">
        <v>810</v>
      </c>
      <c r="D5" s="23" t="s">
        <v>851</v>
      </c>
      <c r="E5" s="25" t="s">
        <v>42</v>
      </c>
      <c r="F5" s="26" t="s">
        <v>43</v>
      </c>
    </row>
    <row r="6" spans="1:6" ht="24.75" customHeight="1">
      <c r="A6" s="43">
        <v>10210</v>
      </c>
      <c r="B6" s="44" t="s">
        <v>665</v>
      </c>
      <c r="C6" s="16">
        <v>11274</v>
      </c>
      <c r="D6" s="16">
        <v>12394</v>
      </c>
      <c r="E6" s="16">
        <f aca="true" t="shared" si="0" ref="E6:E11">D6-C6</f>
        <v>1120</v>
      </c>
      <c r="F6" s="26">
        <f aca="true" t="shared" si="1" ref="F6:F11">IF(C6=0,"",E6/C6*100)</f>
        <v>9.934362249423453</v>
      </c>
    </row>
    <row r="7" spans="1:6" ht="24.75" customHeight="1">
      <c r="A7" s="43"/>
      <c r="B7" s="44" t="s">
        <v>649</v>
      </c>
      <c r="C7" s="16">
        <v>9869</v>
      </c>
      <c r="D7" s="16">
        <f>'表十'!E17</f>
        <v>10640</v>
      </c>
      <c r="E7" s="16">
        <f t="shared" si="0"/>
        <v>771</v>
      </c>
      <c r="F7" s="26">
        <f t="shared" si="1"/>
        <v>7.81234167595501</v>
      </c>
    </row>
    <row r="8" spans="1:6" ht="24.75" customHeight="1">
      <c r="A8" s="45"/>
      <c r="B8" s="45"/>
      <c r="C8" s="16"/>
      <c r="D8" s="16"/>
      <c r="E8" s="16">
        <f t="shared" si="0"/>
        <v>0</v>
      </c>
      <c r="F8" s="26">
        <f t="shared" si="1"/>
      </c>
    </row>
    <row r="9" spans="1:6" ht="24.75" customHeight="1">
      <c r="A9" s="43"/>
      <c r="B9" s="43"/>
      <c r="C9" s="16"/>
      <c r="D9" s="16"/>
      <c r="E9" s="16">
        <f t="shared" si="0"/>
        <v>0</v>
      </c>
      <c r="F9" s="26">
        <f t="shared" si="1"/>
      </c>
    </row>
    <row r="10" spans="1:6" ht="24.75" customHeight="1">
      <c r="A10" s="43"/>
      <c r="B10" s="43"/>
      <c r="C10" s="16"/>
      <c r="D10" s="16"/>
      <c r="E10" s="16">
        <f t="shared" si="0"/>
        <v>0</v>
      </c>
      <c r="F10" s="26">
        <f t="shared" si="1"/>
      </c>
    </row>
    <row r="11" spans="1:6" ht="24.75" customHeight="1">
      <c r="A11" s="46" t="s">
        <v>594</v>
      </c>
      <c r="B11" s="47"/>
      <c r="C11" s="16">
        <f>SUM(C6:C10)</f>
        <v>21143</v>
      </c>
      <c r="D11" s="16">
        <f>SUM(D6:D10)</f>
        <v>23034</v>
      </c>
      <c r="E11" s="16">
        <f t="shared" si="0"/>
        <v>1891</v>
      </c>
      <c r="F11" s="26">
        <f t="shared" si="1"/>
        <v>8.943858487442652</v>
      </c>
    </row>
    <row r="12" spans="1:6" ht="24.75" customHeight="1">
      <c r="A12" s="46" t="s">
        <v>667</v>
      </c>
      <c r="B12" s="48"/>
      <c r="C12" s="48"/>
      <c r="D12" s="48"/>
      <c r="E12" s="48"/>
      <c r="F12" s="49"/>
    </row>
    <row r="13" spans="1:6" ht="34.5" customHeight="1">
      <c r="A13" s="41" t="s">
        <v>639</v>
      </c>
      <c r="B13" s="41" t="s">
        <v>74</v>
      </c>
      <c r="C13" s="42" t="s">
        <v>810</v>
      </c>
      <c r="D13" s="23" t="s">
        <v>851</v>
      </c>
      <c r="E13" s="25" t="s">
        <v>42</v>
      </c>
      <c r="F13" s="26" t="s">
        <v>43</v>
      </c>
    </row>
    <row r="14" spans="1:6" ht="24.75" customHeight="1">
      <c r="A14" s="50">
        <v>20910</v>
      </c>
      <c r="B14" s="44" t="s">
        <v>668</v>
      </c>
      <c r="C14" s="16">
        <v>10500</v>
      </c>
      <c r="D14" s="16">
        <v>11518</v>
      </c>
      <c r="E14" s="16">
        <f aca="true" t="shared" si="2" ref="E14:E19">D14-C14</f>
        <v>1018</v>
      </c>
      <c r="F14" s="26">
        <f aca="true" t="shared" si="3" ref="F14:F19">IF(C14=0,"",E14/C14*100)</f>
        <v>9.695238095238096</v>
      </c>
    </row>
    <row r="15" spans="1:6" ht="24.75" customHeight="1">
      <c r="A15" s="50"/>
      <c r="B15" s="44" t="s">
        <v>857</v>
      </c>
      <c r="C15" s="16">
        <v>10643</v>
      </c>
      <c r="D15" s="16">
        <f>D11-D14</f>
        <v>11516</v>
      </c>
      <c r="E15" s="16">
        <f t="shared" si="2"/>
        <v>873</v>
      </c>
      <c r="F15" s="26">
        <f t="shared" si="3"/>
        <v>8.202574462087757</v>
      </c>
    </row>
    <row r="16" spans="1:6" ht="24.75" customHeight="1">
      <c r="A16" s="51"/>
      <c r="B16" s="51"/>
      <c r="C16" s="16"/>
      <c r="D16" s="16"/>
      <c r="E16" s="16">
        <f t="shared" si="2"/>
        <v>0</v>
      </c>
      <c r="F16" s="26">
        <f t="shared" si="3"/>
      </c>
    </row>
    <row r="17" spans="1:6" ht="24.75" customHeight="1">
      <c r="A17" s="52"/>
      <c r="B17" s="52"/>
      <c r="C17" s="16"/>
      <c r="D17" s="16"/>
      <c r="E17" s="16">
        <f t="shared" si="2"/>
        <v>0</v>
      </c>
      <c r="F17" s="26">
        <f t="shared" si="3"/>
      </c>
    </row>
    <row r="18" spans="1:6" ht="24.75" customHeight="1">
      <c r="A18" s="52"/>
      <c r="B18" s="52"/>
      <c r="C18" s="16"/>
      <c r="D18" s="16"/>
      <c r="E18" s="16">
        <f t="shared" si="2"/>
        <v>0</v>
      </c>
      <c r="F18" s="26">
        <f t="shared" si="3"/>
      </c>
    </row>
    <row r="19" spans="1:6" ht="24.75" customHeight="1">
      <c r="A19" s="46" t="s">
        <v>621</v>
      </c>
      <c r="B19" s="53"/>
      <c r="C19" s="16">
        <f>SUM(C14:C18)</f>
        <v>21143</v>
      </c>
      <c r="D19" s="16">
        <f>SUM(D14:D18)</f>
        <v>23034</v>
      </c>
      <c r="E19" s="16">
        <f t="shared" si="2"/>
        <v>1891</v>
      </c>
      <c r="F19" s="26">
        <f t="shared" si="3"/>
        <v>8.943858487442652</v>
      </c>
    </row>
  </sheetData>
  <sheetProtection/>
  <mergeCells count="6">
    <mergeCell ref="A2:F2"/>
    <mergeCell ref="A3:F3"/>
    <mergeCell ref="A4:F4"/>
    <mergeCell ref="A11:B11"/>
    <mergeCell ref="A12:F12"/>
    <mergeCell ref="A19:B19"/>
  </mergeCells>
  <printOptions/>
  <pageMargins left="0.59" right="0.59" top="0.7900000000000001" bottom="0.7900000000000001" header="0.51" footer="0.51"/>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F63"/>
  <sheetViews>
    <sheetView showZeros="0" zoomScale="115" zoomScaleNormal="115" zoomScaleSheetLayoutView="100" workbookViewId="0" topLeftCell="A1">
      <selection activeCell="C29" sqref="C29"/>
    </sheetView>
  </sheetViews>
  <sheetFormatPr defaultColWidth="9.00390625" defaultRowHeight="31.5" customHeight="1"/>
  <cols>
    <col min="1" max="1" width="40.625" style="3" customWidth="1"/>
    <col min="2" max="2" width="10.625" style="4" customWidth="1"/>
    <col min="3" max="5" width="10.625" style="1" customWidth="1"/>
    <col min="6" max="6" width="9.00390625" style="1" customWidth="1"/>
  </cols>
  <sheetData>
    <row r="1" spans="1:6" ht="15.75" customHeight="1">
      <c r="A1" s="5" t="s">
        <v>860</v>
      </c>
      <c r="B1" s="6"/>
      <c r="C1" s="7"/>
      <c r="D1" s="7"/>
      <c r="E1" s="7"/>
      <c r="F1" s="7"/>
    </row>
    <row r="2" spans="1:5" s="1" customFormat="1" ht="45" customHeight="1">
      <c r="A2" s="19" t="s">
        <v>861</v>
      </c>
      <c r="B2" s="19"/>
      <c r="C2" s="19"/>
      <c r="D2" s="19"/>
      <c r="E2" s="19"/>
    </row>
    <row r="3" spans="1:5" s="2" customFormat="1" ht="15.75" customHeight="1">
      <c r="A3" s="20"/>
      <c r="B3" s="21"/>
      <c r="C3" s="20"/>
      <c r="D3" s="20"/>
      <c r="E3" s="21" t="s">
        <v>862</v>
      </c>
    </row>
    <row r="4" spans="1:5" s="1" customFormat="1" ht="24.75" customHeight="1">
      <c r="A4" s="12" t="s">
        <v>74</v>
      </c>
      <c r="B4" s="23" t="s">
        <v>810</v>
      </c>
      <c r="C4" s="24" t="s">
        <v>811</v>
      </c>
      <c r="D4" s="25"/>
      <c r="E4" s="26"/>
    </row>
    <row r="5" spans="1:5" s="1" customFormat="1" ht="24.75" customHeight="1">
      <c r="A5" s="12"/>
      <c r="B5" s="23"/>
      <c r="C5" s="24" t="s">
        <v>638</v>
      </c>
      <c r="D5" s="25" t="s">
        <v>42</v>
      </c>
      <c r="E5" s="26" t="s">
        <v>43</v>
      </c>
    </row>
    <row r="6" spans="1:5" s="1" customFormat="1" ht="24.75" customHeight="1">
      <c r="A6" s="27" t="s">
        <v>77</v>
      </c>
      <c r="B6" s="16">
        <f>SUM(B7,B12,B23,B29,B35,B38,B41,B45,B47,B52,B54,B58,B61)</f>
        <v>345721</v>
      </c>
      <c r="C6" s="16">
        <f>SUM(C7,C12,C23,C29,C35,C38,C41,C45,C47,C52,C54,C58,C61)</f>
        <v>367144</v>
      </c>
      <c r="D6" s="16">
        <f>C6-B6</f>
        <v>21423</v>
      </c>
      <c r="E6" s="26">
        <f>IF(B6=0,"",D6/B6*100)</f>
        <v>6.1966151897049935</v>
      </c>
    </row>
    <row r="7" spans="1:5" s="1" customFormat="1" ht="24.75" customHeight="1">
      <c r="A7" s="28" t="s">
        <v>678</v>
      </c>
      <c r="B7" s="16">
        <f>SUM(B8:B11)</f>
        <v>45861</v>
      </c>
      <c r="C7" s="16">
        <f>SUM(C8:C11)</f>
        <v>34535</v>
      </c>
      <c r="D7" s="16">
        <f aca="true" t="shared" si="0" ref="D7:D38">C7-B7</f>
        <v>-11326</v>
      </c>
      <c r="E7" s="26">
        <f aca="true" t="shared" si="1" ref="E7:E38">IF(B7=0,"",D7/B7*100)</f>
        <v>-24.696365103246766</v>
      </c>
    </row>
    <row r="8" spans="1:5" s="1" customFormat="1" ht="24.75" customHeight="1">
      <c r="A8" s="29" t="s">
        <v>679</v>
      </c>
      <c r="B8" s="16">
        <v>33151</v>
      </c>
      <c r="C8" s="16">
        <v>21911</v>
      </c>
      <c r="D8" s="16">
        <f t="shared" si="0"/>
        <v>-11240</v>
      </c>
      <c r="E8" s="26">
        <f t="shared" si="1"/>
        <v>-33.90546288196434</v>
      </c>
    </row>
    <row r="9" spans="1:5" s="1" customFormat="1" ht="24.75" customHeight="1">
      <c r="A9" s="29" t="s">
        <v>680</v>
      </c>
      <c r="B9" s="16">
        <v>6378</v>
      </c>
      <c r="C9" s="16">
        <v>6519</v>
      </c>
      <c r="D9" s="16">
        <f t="shared" si="0"/>
        <v>141</v>
      </c>
      <c r="E9" s="26">
        <f t="shared" si="1"/>
        <v>2.2107243650047037</v>
      </c>
    </row>
    <row r="10" spans="1:5" s="1" customFormat="1" ht="24.75" customHeight="1">
      <c r="A10" s="29" t="s">
        <v>504</v>
      </c>
      <c r="B10" s="16">
        <v>2241</v>
      </c>
      <c r="C10" s="16">
        <v>2246</v>
      </c>
      <c r="D10" s="16">
        <f t="shared" si="0"/>
        <v>5</v>
      </c>
      <c r="E10" s="26">
        <f t="shared" si="1"/>
        <v>0.22311468094600626</v>
      </c>
    </row>
    <row r="11" spans="1:5" s="1" customFormat="1" ht="24.75" customHeight="1">
      <c r="A11" s="29" t="s">
        <v>681</v>
      </c>
      <c r="B11" s="16">
        <v>4091</v>
      </c>
      <c r="C11" s="16">
        <v>3859</v>
      </c>
      <c r="D11" s="16">
        <f t="shared" si="0"/>
        <v>-232</v>
      </c>
      <c r="E11" s="26">
        <f t="shared" si="1"/>
        <v>-5.670985089220239</v>
      </c>
    </row>
    <row r="12" spans="1:5" s="1" customFormat="1" ht="24.75" customHeight="1">
      <c r="A12" s="28" t="s">
        <v>682</v>
      </c>
      <c r="B12" s="16">
        <f>SUM(B13:B22)</f>
        <v>68520</v>
      </c>
      <c r="C12" s="16">
        <f>SUM(C13:C22)</f>
        <v>66075</v>
      </c>
      <c r="D12" s="16">
        <f t="shared" si="0"/>
        <v>-2445</v>
      </c>
      <c r="E12" s="26">
        <f t="shared" si="1"/>
        <v>-3.5683012259194395</v>
      </c>
    </row>
    <row r="13" spans="1:5" s="1" customFormat="1" ht="24.75" customHeight="1">
      <c r="A13" s="29" t="s">
        <v>683</v>
      </c>
      <c r="B13" s="16">
        <v>4005</v>
      </c>
      <c r="C13" s="16">
        <v>4073</v>
      </c>
      <c r="D13" s="16">
        <f t="shared" si="0"/>
        <v>68</v>
      </c>
      <c r="E13" s="26">
        <f t="shared" si="1"/>
        <v>1.6978776529338329</v>
      </c>
    </row>
    <row r="14" spans="1:5" ht="24.75" customHeight="1">
      <c r="A14" s="29" t="s">
        <v>684</v>
      </c>
      <c r="B14" s="16">
        <v>78</v>
      </c>
      <c r="C14" s="16">
        <v>125</v>
      </c>
      <c r="D14" s="16">
        <f t="shared" si="0"/>
        <v>47</v>
      </c>
      <c r="E14" s="26">
        <f t="shared" si="1"/>
        <v>60.256410256410255</v>
      </c>
    </row>
    <row r="15" spans="1:5" ht="24.75" customHeight="1">
      <c r="A15" s="29" t="s">
        <v>685</v>
      </c>
      <c r="B15" s="16">
        <v>55</v>
      </c>
      <c r="C15" s="16">
        <v>80</v>
      </c>
      <c r="D15" s="16">
        <f t="shared" si="0"/>
        <v>25</v>
      </c>
      <c r="E15" s="26">
        <f t="shared" si="1"/>
        <v>45.45454545454545</v>
      </c>
    </row>
    <row r="16" spans="1:5" ht="24.75" customHeight="1">
      <c r="A16" s="29" t="s">
        <v>686</v>
      </c>
      <c r="B16" s="16">
        <v>151</v>
      </c>
      <c r="C16" s="16">
        <v>390</v>
      </c>
      <c r="D16" s="16">
        <f t="shared" si="0"/>
        <v>239</v>
      </c>
      <c r="E16" s="26">
        <f t="shared" si="1"/>
        <v>158.27814569536426</v>
      </c>
    </row>
    <row r="17" spans="1:5" ht="24.75" customHeight="1">
      <c r="A17" s="29" t="s">
        <v>687</v>
      </c>
      <c r="B17" s="16">
        <v>26395</v>
      </c>
      <c r="C17" s="16">
        <v>23818</v>
      </c>
      <c r="D17" s="16">
        <f t="shared" si="0"/>
        <v>-2577</v>
      </c>
      <c r="E17" s="26">
        <f t="shared" si="1"/>
        <v>-9.763212729683653</v>
      </c>
    </row>
    <row r="18" spans="1:5" ht="24.75" customHeight="1">
      <c r="A18" s="29" t="s">
        <v>688</v>
      </c>
      <c r="B18" s="16">
        <v>68</v>
      </c>
      <c r="C18" s="16">
        <v>65</v>
      </c>
      <c r="D18" s="16">
        <f t="shared" si="0"/>
        <v>-3</v>
      </c>
      <c r="E18" s="26">
        <f t="shared" si="1"/>
        <v>-4.411764705882353</v>
      </c>
    </row>
    <row r="19" spans="1:5" ht="24.75" customHeight="1">
      <c r="A19" s="29" t="s">
        <v>689</v>
      </c>
      <c r="B19" s="16">
        <v>81</v>
      </c>
      <c r="C19" s="16">
        <v>67</v>
      </c>
      <c r="D19" s="16">
        <f t="shared" si="0"/>
        <v>-14</v>
      </c>
      <c r="E19" s="26">
        <f t="shared" si="1"/>
        <v>-17.28395061728395</v>
      </c>
    </row>
    <row r="20" spans="1:5" ht="24.75" customHeight="1">
      <c r="A20" s="29" t="s">
        <v>690</v>
      </c>
      <c r="B20" s="16">
        <v>544</v>
      </c>
      <c r="C20" s="16">
        <v>525</v>
      </c>
      <c r="D20" s="16">
        <f t="shared" si="0"/>
        <v>-19</v>
      </c>
      <c r="E20" s="26">
        <f t="shared" si="1"/>
        <v>-3.4926470588235294</v>
      </c>
    </row>
    <row r="21" spans="1:5" ht="24.75" customHeight="1">
      <c r="A21" s="29" t="s">
        <v>691</v>
      </c>
      <c r="B21" s="16">
        <v>454</v>
      </c>
      <c r="C21" s="16">
        <v>417</v>
      </c>
      <c r="D21" s="16">
        <f t="shared" si="0"/>
        <v>-37</v>
      </c>
      <c r="E21" s="26">
        <f t="shared" si="1"/>
        <v>-8.149779735682818</v>
      </c>
    </row>
    <row r="22" spans="1:5" ht="24.75" customHeight="1">
      <c r="A22" s="29" t="s">
        <v>692</v>
      </c>
      <c r="B22" s="16">
        <v>36689</v>
      </c>
      <c r="C22" s="16">
        <v>36515</v>
      </c>
      <c r="D22" s="16">
        <f t="shared" si="0"/>
        <v>-174</v>
      </c>
      <c r="E22" s="26">
        <f t="shared" si="1"/>
        <v>-0.4742565891684156</v>
      </c>
    </row>
    <row r="23" spans="1:5" ht="24.75" customHeight="1">
      <c r="A23" s="28" t="s">
        <v>863</v>
      </c>
      <c r="B23" s="16">
        <f>SUM(B24:B28)</f>
        <v>15181</v>
      </c>
      <c r="C23" s="16">
        <f>SUM(C24:C28)</f>
        <v>5284</v>
      </c>
      <c r="D23" s="16">
        <f t="shared" si="0"/>
        <v>-9897</v>
      </c>
      <c r="E23" s="26">
        <f t="shared" si="1"/>
        <v>-65.19333377247875</v>
      </c>
    </row>
    <row r="24" spans="1:5" ht="24.75" customHeight="1">
      <c r="A24" s="29" t="s">
        <v>694</v>
      </c>
      <c r="B24" s="16">
        <v>350</v>
      </c>
      <c r="C24" s="16">
        <v>389</v>
      </c>
      <c r="D24" s="16">
        <f t="shared" si="0"/>
        <v>39</v>
      </c>
      <c r="E24" s="26">
        <f t="shared" si="1"/>
        <v>11.142857142857142</v>
      </c>
    </row>
    <row r="25" spans="1:5" ht="24.75" customHeight="1">
      <c r="A25" s="29" t="s">
        <v>695</v>
      </c>
      <c r="B25" s="16">
        <v>325</v>
      </c>
      <c r="C25" s="16">
        <v>120</v>
      </c>
      <c r="D25" s="16">
        <f t="shared" si="0"/>
        <v>-205</v>
      </c>
      <c r="E25" s="26">
        <f t="shared" si="1"/>
        <v>-63.07692307692307</v>
      </c>
    </row>
    <row r="26" spans="1:5" ht="24.75" customHeight="1">
      <c r="A26" s="29" t="s">
        <v>696</v>
      </c>
      <c r="B26" s="16">
        <v>1674</v>
      </c>
      <c r="C26" s="16">
        <v>778</v>
      </c>
      <c r="D26" s="16">
        <f t="shared" si="0"/>
        <v>-896</v>
      </c>
      <c r="E26" s="26">
        <f t="shared" si="1"/>
        <v>-53.52449223416965</v>
      </c>
    </row>
    <row r="27" spans="1:5" ht="24.75" customHeight="1">
      <c r="A27" s="29" t="s">
        <v>697</v>
      </c>
      <c r="B27" s="16">
        <v>623</v>
      </c>
      <c r="C27" s="16">
        <v>155</v>
      </c>
      <c r="D27" s="16">
        <f t="shared" si="0"/>
        <v>-468</v>
      </c>
      <c r="E27" s="26">
        <f t="shared" si="1"/>
        <v>-75.12038523274478</v>
      </c>
    </row>
    <row r="28" spans="1:5" ht="24.75" customHeight="1">
      <c r="A28" s="29" t="s">
        <v>698</v>
      </c>
      <c r="B28" s="16">
        <v>12209</v>
      </c>
      <c r="C28" s="16">
        <v>3842</v>
      </c>
      <c r="D28" s="16">
        <f t="shared" si="0"/>
        <v>-8367</v>
      </c>
      <c r="E28" s="26">
        <f t="shared" si="1"/>
        <v>-68.53141125399296</v>
      </c>
    </row>
    <row r="29" spans="1:5" ht="24.75" customHeight="1">
      <c r="A29" s="28" t="s">
        <v>864</v>
      </c>
      <c r="B29" s="16">
        <f>SUM(B30:B34)</f>
        <v>848</v>
      </c>
      <c r="C29" s="16">
        <f>SUM(C30:C34)</f>
        <v>10570</v>
      </c>
      <c r="D29" s="16">
        <f t="shared" si="0"/>
        <v>9722</v>
      </c>
      <c r="E29" s="26">
        <f t="shared" si="1"/>
        <v>1146.4622641509434</v>
      </c>
    </row>
    <row r="30" spans="1:5" ht="24.75" customHeight="1">
      <c r="A30" s="29" t="s">
        <v>700</v>
      </c>
      <c r="B30" s="16">
        <v>700</v>
      </c>
      <c r="C30" s="16">
        <v>350</v>
      </c>
      <c r="D30" s="16">
        <f t="shared" si="0"/>
        <v>-350</v>
      </c>
      <c r="E30" s="26">
        <f t="shared" si="1"/>
        <v>-50</v>
      </c>
    </row>
    <row r="31" spans="1:5" ht="24.75" customHeight="1">
      <c r="A31" s="29" t="s">
        <v>695</v>
      </c>
      <c r="B31" s="16">
        <v>76</v>
      </c>
      <c r="C31" s="16">
        <v>0</v>
      </c>
      <c r="D31" s="16">
        <f t="shared" si="0"/>
        <v>-76</v>
      </c>
      <c r="E31" s="26">
        <f t="shared" si="1"/>
        <v>-100</v>
      </c>
    </row>
    <row r="32" spans="1:5" ht="24.75" customHeight="1">
      <c r="A32" s="29" t="s">
        <v>696</v>
      </c>
      <c r="B32" s="16"/>
      <c r="C32" s="16">
        <v>10</v>
      </c>
      <c r="D32" s="16">
        <f t="shared" si="0"/>
        <v>10</v>
      </c>
      <c r="E32" s="26">
        <f t="shared" si="1"/>
      </c>
    </row>
    <row r="33" spans="1:5" ht="24.75" customHeight="1">
      <c r="A33" s="29" t="s">
        <v>697</v>
      </c>
      <c r="B33" s="16">
        <v>72</v>
      </c>
      <c r="C33" s="16">
        <v>60</v>
      </c>
      <c r="D33" s="16">
        <f t="shared" si="0"/>
        <v>-12</v>
      </c>
      <c r="E33" s="26">
        <f t="shared" si="1"/>
        <v>-16.666666666666664</v>
      </c>
    </row>
    <row r="34" spans="1:5" ht="24.75" customHeight="1">
      <c r="A34" s="29" t="s">
        <v>698</v>
      </c>
      <c r="B34" s="16"/>
      <c r="C34" s="16">
        <v>10150</v>
      </c>
      <c r="D34" s="16">
        <f t="shared" si="0"/>
        <v>10150</v>
      </c>
      <c r="E34" s="26">
        <f t="shared" si="1"/>
      </c>
    </row>
    <row r="35" spans="1:5" ht="24.75" customHeight="1">
      <c r="A35" s="28" t="s">
        <v>701</v>
      </c>
      <c r="B35" s="16">
        <f>SUM(B36:B37)</f>
        <v>93886</v>
      </c>
      <c r="C35" s="16">
        <f>SUM(C36:C37)</f>
        <v>102319</v>
      </c>
      <c r="D35" s="16">
        <f t="shared" si="0"/>
        <v>8433</v>
      </c>
      <c r="E35" s="26">
        <f t="shared" si="1"/>
        <v>8.982169865581662</v>
      </c>
    </row>
    <row r="36" spans="1:5" ht="24.75" customHeight="1">
      <c r="A36" s="29" t="s">
        <v>702</v>
      </c>
      <c r="B36" s="16">
        <v>68424</v>
      </c>
      <c r="C36" s="16">
        <v>67762</v>
      </c>
      <c r="D36" s="16">
        <f t="shared" si="0"/>
        <v>-662</v>
      </c>
      <c r="E36" s="26">
        <f t="shared" si="1"/>
        <v>-0.9674967847538876</v>
      </c>
    </row>
    <row r="37" spans="1:5" ht="24.75" customHeight="1">
      <c r="A37" s="29" t="s">
        <v>703</v>
      </c>
      <c r="B37" s="16">
        <v>25462</v>
      </c>
      <c r="C37" s="16">
        <v>34557</v>
      </c>
      <c r="D37" s="16">
        <f t="shared" si="0"/>
        <v>9095</v>
      </c>
      <c r="E37" s="26">
        <f t="shared" si="1"/>
        <v>35.71989631607887</v>
      </c>
    </row>
    <row r="38" spans="1:5" ht="24.75" customHeight="1">
      <c r="A38" s="28" t="s">
        <v>705</v>
      </c>
      <c r="B38" s="16">
        <f>SUM(B39:B40)</f>
        <v>2256</v>
      </c>
      <c r="C38" s="16">
        <f>SUM(C39:C40)</f>
        <v>2962</v>
      </c>
      <c r="D38" s="16">
        <f t="shared" si="0"/>
        <v>706</v>
      </c>
      <c r="E38" s="26">
        <f t="shared" si="1"/>
        <v>31.29432624113475</v>
      </c>
    </row>
    <row r="39" spans="1:5" ht="24.75" customHeight="1">
      <c r="A39" s="29" t="s">
        <v>865</v>
      </c>
      <c r="B39" s="16">
        <v>1973</v>
      </c>
      <c r="C39" s="16">
        <v>2159</v>
      </c>
      <c r="D39" s="16">
        <f aca="true" t="shared" si="2" ref="D39:D63">C39-B39</f>
        <v>186</v>
      </c>
      <c r="E39" s="26">
        <f aca="true" t="shared" si="3" ref="E39:E63">IF(B39=0,"",D39/B39*100)</f>
        <v>9.4272681196148</v>
      </c>
    </row>
    <row r="40" spans="1:5" ht="24.75" customHeight="1">
      <c r="A40" s="29" t="s">
        <v>866</v>
      </c>
      <c r="B40" s="16">
        <v>283</v>
      </c>
      <c r="C40" s="16">
        <v>803</v>
      </c>
      <c r="D40" s="16">
        <f t="shared" si="2"/>
        <v>520</v>
      </c>
      <c r="E40" s="26">
        <f t="shared" si="3"/>
        <v>183.74558303886926</v>
      </c>
    </row>
    <row r="41" spans="1:5" ht="24.75" customHeight="1">
      <c r="A41" s="28" t="s">
        <v>708</v>
      </c>
      <c r="B41" s="16">
        <f>SUM(B42:B44)</f>
        <v>43718</v>
      </c>
      <c r="C41" s="16">
        <f>SUM(C42:C44)</f>
        <v>37130</v>
      </c>
      <c r="D41" s="16">
        <f t="shared" si="2"/>
        <v>-6588</v>
      </c>
      <c r="E41" s="26">
        <f t="shared" si="3"/>
        <v>-15.069307836589049</v>
      </c>
    </row>
    <row r="42" spans="1:5" ht="24.75" customHeight="1">
      <c r="A42" s="29" t="s">
        <v>709</v>
      </c>
      <c r="B42" s="16">
        <v>1421</v>
      </c>
      <c r="C42" s="16">
        <v>780</v>
      </c>
      <c r="D42" s="16">
        <f t="shared" si="2"/>
        <v>-641</v>
      </c>
      <c r="E42" s="26">
        <f t="shared" si="3"/>
        <v>-45.10907811400422</v>
      </c>
    </row>
    <row r="43" spans="1:5" ht="24.75" customHeight="1">
      <c r="A43" s="29" t="s">
        <v>710</v>
      </c>
      <c r="B43" s="16">
        <v>143</v>
      </c>
      <c r="C43" s="16">
        <v>0</v>
      </c>
      <c r="D43" s="16">
        <f t="shared" si="2"/>
        <v>-143</v>
      </c>
      <c r="E43" s="26">
        <f t="shared" si="3"/>
        <v>-100</v>
      </c>
    </row>
    <row r="44" spans="1:5" ht="24.75" customHeight="1">
      <c r="A44" s="29" t="s">
        <v>711</v>
      </c>
      <c r="B44" s="16">
        <v>42154</v>
      </c>
      <c r="C44" s="16">
        <v>36350</v>
      </c>
      <c r="D44" s="16">
        <f t="shared" si="2"/>
        <v>-5804</v>
      </c>
      <c r="E44" s="26">
        <f t="shared" si="3"/>
        <v>-13.768562888456612</v>
      </c>
    </row>
    <row r="45" spans="1:5" ht="24.75" customHeight="1">
      <c r="A45" s="28" t="s">
        <v>712</v>
      </c>
      <c r="B45" s="16">
        <f>SUM(B46:B46)</f>
        <v>15000</v>
      </c>
      <c r="C45" s="16">
        <f>SUM(C46:C46)</f>
        <v>15000</v>
      </c>
      <c r="D45" s="16">
        <f t="shared" si="2"/>
        <v>0</v>
      </c>
      <c r="E45" s="26">
        <f t="shared" si="3"/>
        <v>0</v>
      </c>
    </row>
    <row r="46" spans="1:5" ht="24.75" customHeight="1">
      <c r="A46" s="29" t="s">
        <v>867</v>
      </c>
      <c r="B46" s="16">
        <v>15000</v>
      </c>
      <c r="C46" s="16">
        <v>15000</v>
      </c>
      <c r="D46" s="16">
        <f t="shared" si="2"/>
        <v>0</v>
      </c>
      <c r="E46" s="26">
        <f t="shared" si="3"/>
        <v>0</v>
      </c>
    </row>
    <row r="47" spans="1:5" ht="24.75" customHeight="1">
      <c r="A47" s="28" t="s">
        <v>714</v>
      </c>
      <c r="B47" s="16">
        <f>SUM(B48:B51)</f>
        <v>29681</v>
      </c>
      <c r="C47" s="16">
        <f>SUM(C48:C51)</f>
        <v>22363</v>
      </c>
      <c r="D47" s="16">
        <f t="shared" si="2"/>
        <v>-7318</v>
      </c>
      <c r="E47" s="26">
        <f t="shared" si="3"/>
        <v>-24.655503520770864</v>
      </c>
    </row>
    <row r="48" spans="1:5" ht="24.75" customHeight="1">
      <c r="A48" s="29" t="s">
        <v>715</v>
      </c>
      <c r="B48" s="16">
        <v>7828</v>
      </c>
      <c r="C48" s="16">
        <v>7293</v>
      </c>
      <c r="D48" s="16">
        <f t="shared" si="2"/>
        <v>-535</v>
      </c>
      <c r="E48" s="26">
        <f t="shared" si="3"/>
        <v>-6.834440470107308</v>
      </c>
    </row>
    <row r="49" spans="1:5" ht="24.75" customHeight="1">
      <c r="A49" s="29" t="s">
        <v>716</v>
      </c>
      <c r="B49" s="16">
        <v>75</v>
      </c>
      <c r="C49" s="16">
        <v>80</v>
      </c>
      <c r="D49" s="16">
        <f t="shared" si="2"/>
        <v>5</v>
      </c>
      <c r="E49" s="26">
        <f t="shared" si="3"/>
        <v>6.666666666666667</v>
      </c>
    </row>
    <row r="50" spans="1:5" ht="24.75" customHeight="1">
      <c r="A50" s="29" t="s">
        <v>718</v>
      </c>
      <c r="B50" s="16">
        <v>9098</v>
      </c>
      <c r="C50" s="16">
        <v>1136</v>
      </c>
      <c r="D50" s="16">
        <f t="shared" si="2"/>
        <v>-7962</v>
      </c>
      <c r="E50" s="26">
        <f t="shared" si="3"/>
        <v>-87.51373928335899</v>
      </c>
    </row>
    <row r="51" spans="1:5" ht="24.75" customHeight="1">
      <c r="A51" s="29" t="s">
        <v>719</v>
      </c>
      <c r="B51" s="16">
        <v>12680</v>
      </c>
      <c r="C51" s="16">
        <v>13854</v>
      </c>
      <c r="D51" s="16">
        <f t="shared" si="2"/>
        <v>1174</v>
      </c>
      <c r="E51" s="26">
        <f t="shared" si="3"/>
        <v>9.258675078864353</v>
      </c>
    </row>
    <row r="52" spans="1:5" ht="24.75" customHeight="1">
      <c r="A52" s="28" t="s">
        <v>720</v>
      </c>
      <c r="B52" s="16">
        <f>SUM(B53:B53)</f>
        <v>12626</v>
      </c>
      <c r="C52" s="16">
        <f>SUM(C53:C53)</f>
        <v>20010</v>
      </c>
      <c r="D52" s="16">
        <f t="shared" si="2"/>
        <v>7384</v>
      </c>
      <c r="E52" s="26">
        <f t="shared" si="3"/>
        <v>58.48249643592587</v>
      </c>
    </row>
    <row r="53" spans="1:5" ht="24.75" customHeight="1">
      <c r="A53" s="29" t="s">
        <v>721</v>
      </c>
      <c r="B53" s="16">
        <v>12626</v>
      </c>
      <c r="C53" s="16">
        <v>20010</v>
      </c>
      <c r="D53" s="16">
        <f t="shared" si="2"/>
        <v>7384</v>
      </c>
      <c r="E53" s="26">
        <f t="shared" si="3"/>
        <v>58.48249643592587</v>
      </c>
    </row>
    <row r="54" spans="1:5" ht="24.75" customHeight="1">
      <c r="A54" s="28" t="s">
        <v>722</v>
      </c>
      <c r="B54" s="16">
        <f>SUM(B55:B57)</f>
        <v>9272</v>
      </c>
      <c r="C54" s="16">
        <f>SUM(C55:C57)</f>
        <v>9238</v>
      </c>
      <c r="D54" s="16">
        <f t="shared" si="2"/>
        <v>-34</v>
      </c>
      <c r="E54" s="26">
        <f t="shared" si="3"/>
        <v>-0.36669542709232095</v>
      </c>
    </row>
    <row r="55" spans="1:5" ht="24.75" customHeight="1">
      <c r="A55" s="29" t="s">
        <v>723</v>
      </c>
      <c r="B55" s="16">
        <v>8950</v>
      </c>
      <c r="C55" s="16">
        <v>9100</v>
      </c>
      <c r="D55" s="16">
        <f t="shared" si="2"/>
        <v>150</v>
      </c>
      <c r="E55" s="26">
        <f t="shared" si="3"/>
        <v>1.675977653631285</v>
      </c>
    </row>
    <row r="56" spans="1:5" ht="24.75" customHeight="1">
      <c r="A56" s="29" t="s">
        <v>724</v>
      </c>
      <c r="B56" s="16">
        <v>22</v>
      </c>
      <c r="C56" s="16">
        <v>38</v>
      </c>
      <c r="D56" s="16">
        <f t="shared" si="2"/>
        <v>16</v>
      </c>
      <c r="E56" s="26">
        <f t="shared" si="3"/>
        <v>72.72727272727273</v>
      </c>
    </row>
    <row r="57" spans="1:5" ht="24.75" customHeight="1">
      <c r="A57" s="29" t="s">
        <v>725</v>
      </c>
      <c r="B57" s="16">
        <v>300</v>
      </c>
      <c r="C57" s="16">
        <v>100</v>
      </c>
      <c r="D57" s="16">
        <f t="shared" si="2"/>
        <v>-200</v>
      </c>
      <c r="E57" s="26">
        <f t="shared" si="3"/>
        <v>-66.66666666666666</v>
      </c>
    </row>
    <row r="58" spans="1:5" ht="24.75" customHeight="1">
      <c r="A58" s="28" t="s">
        <v>726</v>
      </c>
      <c r="B58" s="16">
        <f>SUM(B59:B60)</f>
        <v>6872</v>
      </c>
      <c r="C58" s="16">
        <f>SUM(C59:C60)</f>
        <v>38489</v>
      </c>
      <c r="D58" s="16">
        <f t="shared" si="2"/>
        <v>31617</v>
      </c>
      <c r="E58" s="26">
        <f t="shared" si="3"/>
        <v>460.0844004656578</v>
      </c>
    </row>
    <row r="59" spans="1:5" ht="24.75" customHeight="1">
      <c r="A59" s="29" t="s">
        <v>727</v>
      </c>
      <c r="B59" s="16">
        <v>3685</v>
      </c>
      <c r="C59" s="16">
        <v>3682</v>
      </c>
      <c r="D59" s="16">
        <f t="shared" si="2"/>
        <v>-3</v>
      </c>
      <c r="E59" s="26">
        <f t="shared" si="3"/>
        <v>-0.08141112618724558</v>
      </c>
    </row>
    <row r="60" spans="1:5" ht="24.75" customHeight="1">
      <c r="A60" s="29" t="s">
        <v>868</v>
      </c>
      <c r="B60" s="16">
        <v>3187</v>
      </c>
      <c r="C60" s="16">
        <v>34807</v>
      </c>
      <c r="D60" s="16">
        <f t="shared" si="2"/>
        <v>31620</v>
      </c>
      <c r="E60" s="26">
        <f t="shared" si="3"/>
        <v>992.1556322560402</v>
      </c>
    </row>
    <row r="61" spans="1:5" ht="24.75" customHeight="1">
      <c r="A61" s="28" t="s">
        <v>539</v>
      </c>
      <c r="B61" s="16">
        <f>SUM(B62:B63)</f>
        <v>2000</v>
      </c>
      <c r="C61" s="16">
        <f>SUM(C62:C63)</f>
        <v>3169</v>
      </c>
      <c r="D61" s="16">
        <f t="shared" si="2"/>
        <v>1169</v>
      </c>
      <c r="E61" s="26">
        <f t="shared" si="3"/>
        <v>58.45</v>
      </c>
    </row>
    <row r="62" spans="1:5" ht="34.5" customHeight="1">
      <c r="A62" s="35" t="s">
        <v>728</v>
      </c>
      <c r="B62" s="16">
        <v>40</v>
      </c>
      <c r="C62" s="16">
        <v>21</v>
      </c>
      <c r="D62" s="16">
        <f t="shared" si="2"/>
        <v>-19</v>
      </c>
      <c r="E62" s="26">
        <f t="shared" si="3"/>
        <v>-47.5</v>
      </c>
    </row>
    <row r="63" spans="1:5" ht="24.75" customHeight="1">
      <c r="A63" s="29" t="s">
        <v>543</v>
      </c>
      <c r="B63" s="16">
        <v>1960</v>
      </c>
      <c r="C63" s="16">
        <v>3148</v>
      </c>
      <c r="D63" s="16">
        <f t="shared" si="2"/>
        <v>1188</v>
      </c>
      <c r="E63" s="26">
        <f t="shared" si="3"/>
        <v>60.61224489795919</v>
      </c>
    </row>
  </sheetData>
  <sheetProtection/>
  <mergeCells count="4">
    <mergeCell ref="A2:E2"/>
    <mergeCell ref="C4:E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M571"/>
  <sheetViews>
    <sheetView showZeros="0" zoomScaleSheetLayoutView="100" workbookViewId="0" topLeftCell="A1">
      <selection activeCell="G4" sqref="G4:G5"/>
    </sheetView>
  </sheetViews>
  <sheetFormatPr defaultColWidth="9.00390625" defaultRowHeight="14.25"/>
  <cols>
    <col min="1" max="1" width="32.625" style="196" customWidth="1"/>
    <col min="2" max="2" width="8.625" style="197" customWidth="1"/>
    <col min="3" max="3" width="8.625" style="77" customWidth="1"/>
    <col min="4" max="4" width="8.625" style="93" customWidth="1"/>
    <col min="5" max="6" width="8.625" style="77" customWidth="1"/>
    <col min="7" max="7" width="8.625" style="93" customWidth="1"/>
    <col min="8" max="8" width="3.25390625" style="198" customWidth="1"/>
    <col min="9" max="13" width="9.00390625" style="198" customWidth="1"/>
  </cols>
  <sheetData>
    <row r="1" ht="15.75" customHeight="1">
      <c r="A1" s="200" t="s">
        <v>72</v>
      </c>
    </row>
    <row r="2" spans="1:13" s="1" customFormat="1" ht="45" customHeight="1">
      <c r="A2" s="201" t="s">
        <v>73</v>
      </c>
      <c r="B2" s="60"/>
      <c r="C2" s="60"/>
      <c r="D2" s="111"/>
      <c r="E2" s="60"/>
      <c r="F2" s="60"/>
      <c r="G2" s="111"/>
      <c r="H2" s="198"/>
      <c r="I2" s="198"/>
      <c r="J2" s="198"/>
      <c r="K2" s="198"/>
      <c r="L2" s="198"/>
      <c r="M2" s="198"/>
    </row>
    <row r="3" spans="1:13" s="1" customFormat="1" ht="15.75" customHeight="1">
      <c r="A3" s="202" t="s">
        <v>37</v>
      </c>
      <c r="B3" s="203"/>
      <c r="C3" s="203"/>
      <c r="D3" s="204"/>
      <c r="E3" s="203"/>
      <c r="F3" s="203"/>
      <c r="G3" s="204"/>
      <c r="H3" s="198"/>
      <c r="I3" s="198"/>
      <c r="J3" s="198"/>
      <c r="K3" s="198"/>
      <c r="L3" s="198"/>
      <c r="M3" s="198"/>
    </row>
    <row r="4" spans="1:13" s="1" customFormat="1" ht="24.75" customHeight="1">
      <c r="A4" s="205" t="s">
        <v>74</v>
      </c>
      <c r="B4" s="86" t="s">
        <v>39</v>
      </c>
      <c r="C4" s="86" t="s">
        <v>75</v>
      </c>
      <c r="D4" s="116"/>
      <c r="E4" s="86" t="s">
        <v>41</v>
      </c>
      <c r="F4" s="86" t="s">
        <v>42</v>
      </c>
      <c r="G4" s="41" t="s">
        <v>43</v>
      </c>
      <c r="H4" s="198"/>
      <c r="I4" s="198"/>
      <c r="J4" s="198"/>
      <c r="K4" s="198"/>
      <c r="L4" s="198"/>
      <c r="M4" s="198"/>
    </row>
    <row r="5" spans="1:13" s="1" customFormat="1" ht="24.75" customHeight="1">
      <c r="A5" s="205"/>
      <c r="B5" s="86"/>
      <c r="C5" s="85" t="s">
        <v>76</v>
      </c>
      <c r="D5" s="116" t="s">
        <v>45</v>
      </c>
      <c r="E5" s="86"/>
      <c r="F5" s="86"/>
      <c r="G5" s="41"/>
      <c r="H5" s="198"/>
      <c r="I5" s="198"/>
      <c r="J5" s="198"/>
      <c r="K5" s="198"/>
      <c r="L5" s="198"/>
      <c r="M5" s="198"/>
    </row>
    <row r="6" spans="1:13" s="1" customFormat="1" ht="24.75" customHeight="1">
      <c r="A6" s="206" t="s">
        <v>77</v>
      </c>
      <c r="B6" s="16">
        <f>SUM(B7,B136,B145,B171,B194,B213,B245,B326,B369,B385,B403,B453,B465,B478,B486,B489,B504,B515,B548,B549,B554,B558,B527)</f>
        <v>377828</v>
      </c>
      <c r="C6" s="16">
        <f>SUM(C7,C136,C145,C171,C194,C213,C245,C326,C369,C385,C403,C453,C465,C478,C486,C489,C504,C515,C548,C549,C554,C558,C527)</f>
        <v>377815</v>
      </c>
      <c r="D6" s="116">
        <f>IF(B6=0,"",C6/B6*100)</f>
        <v>99.99655928094265</v>
      </c>
      <c r="E6" s="16">
        <f>SUM(E7,E136,E145,E171,E194,E213,E245,E326,E369,E385,E403,E453,E465,E478,E486,E489,E504,E515,E548,E549,E554,E558,E527)</f>
        <v>374837</v>
      </c>
      <c r="F6" s="16">
        <f>C6-E6</f>
        <v>2978</v>
      </c>
      <c r="G6" s="26">
        <f>IF(E6=0,"",F6/E6*100)</f>
        <v>0.7944786667271374</v>
      </c>
      <c r="H6" s="198"/>
      <c r="I6" s="198"/>
      <c r="J6" s="198"/>
      <c r="K6" s="198"/>
      <c r="L6" s="198"/>
      <c r="M6" s="198"/>
    </row>
    <row r="7" spans="1:13" s="1" customFormat="1" ht="24.75" customHeight="1">
      <c r="A7" s="207" t="s">
        <v>78</v>
      </c>
      <c r="B7" s="16">
        <f>SUM(B8,B16,B23,B30,B38,B46,B54,B56,B61,B64,B69,B74,B122,B76,B78,B84,B88,B92,B97,B102,B107,B112,B119,B134)</f>
        <v>49684</v>
      </c>
      <c r="C7" s="16">
        <f>SUM(C8,C16,C23,C30,C38,C46,C54,C56,C61,C64,C69,C74,C122,C76,C78,C84,C88,C92,C97,C102,C107,C112,C119,C134)</f>
        <v>42872</v>
      </c>
      <c r="D7" s="116">
        <f aca="true" t="shared" si="0" ref="D7:D70">IF(B7=0,"",C7/B7*100)</f>
        <v>86.28934868368087</v>
      </c>
      <c r="E7" s="16">
        <f>SUM(E8,E16,E23,E30,E38,E46,E54,E56,E61,E64,E69,E74,E122,E76,E78,E84,E88,E92,E97,E102,E107,E112,E119,E134)</f>
        <v>45321</v>
      </c>
      <c r="F7" s="16">
        <f aca="true" t="shared" si="1" ref="F7:F70">C7-E7</f>
        <v>-2449</v>
      </c>
      <c r="G7" s="26">
        <f aca="true" t="shared" si="2" ref="G7:G70">IF(E7=0,"",F7/E7*100)</f>
        <v>-5.40367600008826</v>
      </c>
      <c r="H7" s="208"/>
      <c r="I7" s="198"/>
      <c r="J7" s="198"/>
      <c r="K7" s="198"/>
      <c r="L7" s="198"/>
      <c r="M7" s="198"/>
    </row>
    <row r="8" spans="1:13" s="1" customFormat="1" ht="24.75" customHeight="1">
      <c r="A8" s="207" t="s">
        <v>79</v>
      </c>
      <c r="B8" s="16">
        <f>SUM(B9:B15)</f>
        <v>897</v>
      </c>
      <c r="C8" s="16">
        <f>SUM(C9:C15)</f>
        <v>785</v>
      </c>
      <c r="D8" s="116">
        <f t="shared" si="0"/>
        <v>87.5139353400223</v>
      </c>
      <c r="E8" s="16">
        <f>SUM(E9:E15)</f>
        <v>931</v>
      </c>
      <c r="F8" s="16">
        <f t="shared" si="1"/>
        <v>-146</v>
      </c>
      <c r="G8" s="26">
        <f t="shared" si="2"/>
        <v>-15.682062298603652</v>
      </c>
      <c r="H8" s="208"/>
      <c r="I8" s="198"/>
      <c r="J8" s="198"/>
      <c r="K8" s="1" t="s">
        <v>80</v>
      </c>
      <c r="L8" s="198"/>
      <c r="M8" s="198"/>
    </row>
    <row r="9" spans="1:13" s="1" customFormat="1" ht="24.75" customHeight="1">
      <c r="A9" s="148" t="s">
        <v>81</v>
      </c>
      <c r="B9" s="16">
        <v>480</v>
      </c>
      <c r="C9" s="16">
        <v>477</v>
      </c>
      <c r="D9" s="116">
        <f t="shared" si="0"/>
        <v>99.375</v>
      </c>
      <c r="E9" s="16">
        <v>527</v>
      </c>
      <c r="F9" s="16">
        <f t="shared" si="1"/>
        <v>-50</v>
      </c>
      <c r="G9" s="26">
        <f t="shared" si="2"/>
        <v>-9.487666034155598</v>
      </c>
      <c r="H9" s="208"/>
      <c r="I9" s="198"/>
      <c r="J9" s="198"/>
      <c r="K9" s="198"/>
      <c r="L9" s="198"/>
      <c r="M9" s="198"/>
    </row>
    <row r="10" spans="1:13" s="1" customFormat="1" ht="24.75" customHeight="1">
      <c r="A10" s="148" t="s">
        <v>82</v>
      </c>
      <c r="B10" s="16">
        <v>115</v>
      </c>
      <c r="C10" s="16">
        <v>51</v>
      </c>
      <c r="D10" s="116">
        <f t="shared" si="0"/>
        <v>44.34782608695652</v>
      </c>
      <c r="E10" s="16">
        <v>40</v>
      </c>
      <c r="F10" s="16">
        <f t="shared" si="1"/>
        <v>11</v>
      </c>
      <c r="G10" s="26">
        <f t="shared" si="2"/>
        <v>27.500000000000004</v>
      </c>
      <c r="H10" s="208"/>
      <c r="I10" s="198"/>
      <c r="J10" s="198"/>
      <c r="K10" s="198"/>
      <c r="L10" s="198"/>
      <c r="M10" s="198"/>
    </row>
    <row r="11" spans="1:13" s="1" customFormat="1" ht="24.75" customHeight="1">
      <c r="A11" s="148" t="s">
        <v>83</v>
      </c>
      <c r="B11" s="16">
        <v>69</v>
      </c>
      <c r="C11" s="16">
        <v>58</v>
      </c>
      <c r="D11" s="116">
        <f t="shared" si="0"/>
        <v>84.05797101449275</v>
      </c>
      <c r="E11" s="16">
        <v>82</v>
      </c>
      <c r="F11" s="16">
        <f t="shared" si="1"/>
        <v>-24</v>
      </c>
      <c r="G11" s="26">
        <f t="shared" si="2"/>
        <v>-29.268292682926827</v>
      </c>
      <c r="H11" s="208"/>
      <c r="I11" s="198"/>
      <c r="J11" s="198"/>
      <c r="K11" s="198"/>
      <c r="L11" s="198"/>
      <c r="M11" s="198"/>
    </row>
    <row r="12" spans="1:13" s="1" customFormat="1" ht="24.75" customHeight="1">
      <c r="A12" s="148" t="s">
        <v>84</v>
      </c>
      <c r="B12" s="16">
        <v>0</v>
      </c>
      <c r="C12" s="16">
        <v>0</v>
      </c>
      <c r="D12" s="116">
        <f t="shared" si="0"/>
      </c>
      <c r="E12" s="16">
        <v>20</v>
      </c>
      <c r="F12" s="16">
        <f t="shared" si="1"/>
        <v>-20</v>
      </c>
      <c r="G12" s="26">
        <f t="shared" si="2"/>
        <v>-100</v>
      </c>
      <c r="H12" s="208"/>
      <c r="I12" s="198"/>
      <c r="J12" s="198"/>
      <c r="K12" s="198"/>
      <c r="L12" s="198"/>
      <c r="M12" s="198"/>
    </row>
    <row r="13" spans="1:13" s="1" customFormat="1" ht="24.75" customHeight="1">
      <c r="A13" s="148" t="s">
        <v>85</v>
      </c>
      <c r="B13" s="16">
        <v>130</v>
      </c>
      <c r="C13" s="16">
        <v>83</v>
      </c>
      <c r="D13" s="116">
        <f t="shared" si="0"/>
        <v>63.84615384615384</v>
      </c>
      <c r="E13" s="16">
        <v>57</v>
      </c>
      <c r="F13" s="16">
        <f t="shared" si="1"/>
        <v>26</v>
      </c>
      <c r="G13" s="26">
        <f t="shared" si="2"/>
        <v>45.614035087719294</v>
      </c>
      <c r="H13" s="208"/>
      <c r="I13" s="198"/>
      <c r="J13" s="198"/>
      <c r="K13" s="198"/>
      <c r="L13" s="198"/>
      <c r="M13" s="198"/>
    </row>
    <row r="14" spans="1:13" s="1" customFormat="1" ht="24.75" customHeight="1">
      <c r="A14" s="148" t="s">
        <v>86</v>
      </c>
      <c r="B14" s="16">
        <v>98</v>
      </c>
      <c r="C14" s="16">
        <v>96</v>
      </c>
      <c r="D14" s="116">
        <f t="shared" si="0"/>
        <v>97.95918367346938</v>
      </c>
      <c r="E14" s="16">
        <v>104</v>
      </c>
      <c r="F14" s="16">
        <f t="shared" si="1"/>
        <v>-8</v>
      </c>
      <c r="G14" s="26">
        <f t="shared" si="2"/>
        <v>-7.6923076923076925</v>
      </c>
      <c r="H14" s="208"/>
      <c r="I14" s="198"/>
      <c r="J14" s="198"/>
      <c r="K14" s="198"/>
      <c r="L14" s="198"/>
      <c r="M14" s="198"/>
    </row>
    <row r="15" spans="1:13" s="1" customFormat="1" ht="24.75" customHeight="1">
      <c r="A15" s="148" t="s">
        <v>87</v>
      </c>
      <c r="B15" s="16">
        <v>5</v>
      </c>
      <c r="C15" s="16">
        <v>20</v>
      </c>
      <c r="D15" s="116">
        <f t="shared" si="0"/>
        <v>400</v>
      </c>
      <c r="E15" s="16">
        <v>101</v>
      </c>
      <c r="F15" s="16">
        <f t="shared" si="1"/>
        <v>-81</v>
      </c>
      <c r="G15" s="26">
        <f t="shared" si="2"/>
        <v>-80.19801980198021</v>
      </c>
      <c r="H15" s="208"/>
      <c r="I15" s="198"/>
      <c r="J15" s="198"/>
      <c r="K15" s="198"/>
      <c r="L15" s="198"/>
      <c r="M15" s="198"/>
    </row>
    <row r="16" spans="1:13" s="1" customFormat="1" ht="24.75" customHeight="1">
      <c r="A16" s="207" t="s">
        <v>88</v>
      </c>
      <c r="B16" s="16">
        <f>SUM(B17:B22)</f>
        <v>691</v>
      </c>
      <c r="C16" s="16">
        <f>SUM(C17:C22)</f>
        <v>665</v>
      </c>
      <c r="D16" s="116">
        <f t="shared" si="0"/>
        <v>96.23733719247467</v>
      </c>
      <c r="E16" s="16">
        <f>SUM(E17:E22)</f>
        <v>818</v>
      </c>
      <c r="F16" s="16">
        <f t="shared" si="1"/>
        <v>-153</v>
      </c>
      <c r="G16" s="26">
        <f t="shared" si="2"/>
        <v>-18.704156479217605</v>
      </c>
      <c r="H16" s="208"/>
      <c r="I16" s="198"/>
      <c r="J16" s="198"/>
      <c r="K16" s="198"/>
      <c r="L16" s="198"/>
      <c r="M16" s="198"/>
    </row>
    <row r="17" spans="1:13" s="1" customFormat="1" ht="24.75" customHeight="1">
      <c r="A17" s="148" t="s">
        <v>81</v>
      </c>
      <c r="B17" s="16">
        <v>406</v>
      </c>
      <c r="C17" s="16">
        <v>411</v>
      </c>
      <c r="D17" s="116">
        <f t="shared" si="0"/>
        <v>101.23152709359606</v>
      </c>
      <c r="E17" s="16">
        <v>471</v>
      </c>
      <c r="F17" s="16">
        <f t="shared" si="1"/>
        <v>-60</v>
      </c>
      <c r="G17" s="26">
        <f t="shared" si="2"/>
        <v>-12.738853503184714</v>
      </c>
      <c r="H17" s="208"/>
      <c r="I17" s="198"/>
      <c r="J17" s="198"/>
      <c r="K17" s="198"/>
      <c r="L17" s="198"/>
      <c r="M17" s="198"/>
    </row>
    <row r="18" spans="1:13" s="1" customFormat="1" ht="24.75" customHeight="1">
      <c r="A18" s="148" t="s">
        <v>82</v>
      </c>
      <c r="B18" s="16">
        <v>80</v>
      </c>
      <c r="C18" s="16">
        <v>69</v>
      </c>
      <c r="D18" s="116">
        <f t="shared" si="0"/>
        <v>86.25</v>
      </c>
      <c r="E18" s="16">
        <v>76</v>
      </c>
      <c r="F18" s="16">
        <f t="shared" si="1"/>
        <v>-7</v>
      </c>
      <c r="G18" s="26">
        <f t="shared" si="2"/>
        <v>-9.210526315789473</v>
      </c>
      <c r="H18" s="208"/>
      <c r="I18" s="198"/>
      <c r="J18" s="198"/>
      <c r="K18" s="198"/>
      <c r="L18" s="198"/>
      <c r="M18" s="198"/>
    </row>
    <row r="19" spans="1:13" s="1" customFormat="1" ht="24.75" customHeight="1">
      <c r="A19" s="148" t="s">
        <v>89</v>
      </c>
      <c r="B19" s="16">
        <v>68</v>
      </c>
      <c r="C19" s="16">
        <v>48</v>
      </c>
      <c r="D19" s="116">
        <f t="shared" si="0"/>
        <v>70.58823529411765</v>
      </c>
      <c r="E19" s="16">
        <v>64</v>
      </c>
      <c r="F19" s="16">
        <f t="shared" si="1"/>
        <v>-16</v>
      </c>
      <c r="G19" s="26">
        <f t="shared" si="2"/>
        <v>-25</v>
      </c>
      <c r="H19" s="208"/>
      <c r="I19" s="198"/>
      <c r="J19" s="198"/>
      <c r="K19" s="198"/>
      <c r="L19" s="198"/>
      <c r="M19" s="198"/>
    </row>
    <row r="20" spans="1:13" s="1" customFormat="1" ht="24.75" customHeight="1">
      <c r="A20" s="148" t="s">
        <v>90</v>
      </c>
      <c r="B20" s="16">
        <v>25</v>
      </c>
      <c r="C20" s="16">
        <v>25</v>
      </c>
      <c r="D20" s="116">
        <f t="shared" si="0"/>
        <v>100</v>
      </c>
      <c r="E20" s="16">
        <v>22</v>
      </c>
      <c r="F20" s="16">
        <f t="shared" si="1"/>
        <v>3</v>
      </c>
      <c r="G20" s="26">
        <f t="shared" si="2"/>
        <v>13.636363636363635</v>
      </c>
      <c r="H20" s="208"/>
      <c r="I20" s="198"/>
      <c r="J20" s="198"/>
      <c r="K20" s="198"/>
      <c r="L20" s="198"/>
      <c r="M20" s="198"/>
    </row>
    <row r="21" spans="1:13" s="1" customFormat="1" ht="24.75" customHeight="1">
      <c r="A21" s="148" t="s">
        <v>86</v>
      </c>
      <c r="B21" s="16">
        <v>92</v>
      </c>
      <c r="C21" s="16">
        <v>92</v>
      </c>
      <c r="D21" s="116">
        <f t="shared" si="0"/>
        <v>100</v>
      </c>
      <c r="E21" s="16">
        <v>105</v>
      </c>
      <c r="F21" s="16">
        <f t="shared" si="1"/>
        <v>-13</v>
      </c>
      <c r="G21" s="26">
        <f t="shared" si="2"/>
        <v>-12.380952380952381</v>
      </c>
      <c r="H21" s="208"/>
      <c r="I21" s="198"/>
      <c r="J21" s="198"/>
      <c r="K21" s="198"/>
      <c r="L21" s="198"/>
      <c r="M21" s="198"/>
    </row>
    <row r="22" spans="1:13" s="1" customFormat="1" ht="24.75" customHeight="1">
      <c r="A22" s="148" t="s">
        <v>91</v>
      </c>
      <c r="B22" s="16">
        <v>20</v>
      </c>
      <c r="C22" s="16">
        <v>20</v>
      </c>
      <c r="D22" s="116">
        <f t="shared" si="0"/>
        <v>100</v>
      </c>
      <c r="E22" s="16">
        <v>80</v>
      </c>
      <c r="F22" s="16">
        <f t="shared" si="1"/>
        <v>-60</v>
      </c>
      <c r="G22" s="26">
        <f t="shared" si="2"/>
        <v>-75</v>
      </c>
      <c r="H22" s="208"/>
      <c r="I22" s="198"/>
      <c r="J22" s="198"/>
      <c r="K22" s="198"/>
      <c r="L22" s="198"/>
      <c r="M22" s="198"/>
    </row>
    <row r="23" spans="1:13" s="151" customFormat="1" ht="34.5" customHeight="1">
      <c r="A23" s="207" t="s">
        <v>92</v>
      </c>
      <c r="B23" s="150">
        <f>SUM(B24:B29)</f>
        <v>20159</v>
      </c>
      <c r="C23" s="150">
        <f>SUM(C24:C29)</f>
        <v>17644</v>
      </c>
      <c r="D23" s="116">
        <f t="shared" si="0"/>
        <v>87.52418274716007</v>
      </c>
      <c r="E23" s="150">
        <f>SUM(E24:E29)</f>
        <v>16964</v>
      </c>
      <c r="F23" s="16">
        <f t="shared" si="1"/>
        <v>680</v>
      </c>
      <c r="G23" s="26">
        <f t="shared" si="2"/>
        <v>4.00848856401792</v>
      </c>
      <c r="H23" s="211"/>
      <c r="I23" s="209"/>
      <c r="J23" s="209"/>
      <c r="K23" s="209"/>
      <c r="L23" s="209"/>
      <c r="M23" s="209"/>
    </row>
    <row r="24" spans="1:13" s="1" customFormat="1" ht="24.75" customHeight="1">
      <c r="A24" s="148" t="s">
        <v>81</v>
      </c>
      <c r="B24" s="16">
        <v>10746</v>
      </c>
      <c r="C24" s="16">
        <v>9566</v>
      </c>
      <c r="D24" s="116">
        <f t="shared" si="0"/>
        <v>89.01916992369253</v>
      </c>
      <c r="E24" s="16">
        <v>9260</v>
      </c>
      <c r="F24" s="16">
        <f t="shared" si="1"/>
        <v>306</v>
      </c>
      <c r="G24" s="26">
        <f t="shared" si="2"/>
        <v>3.304535637149028</v>
      </c>
      <c r="H24" s="208"/>
      <c r="I24" s="198"/>
      <c r="J24" s="198"/>
      <c r="K24" s="198"/>
      <c r="L24" s="198"/>
      <c r="M24" s="198"/>
    </row>
    <row r="25" spans="1:13" s="1" customFormat="1" ht="24.75" customHeight="1">
      <c r="A25" s="148" t="s">
        <v>82</v>
      </c>
      <c r="B25" s="16">
        <v>428</v>
      </c>
      <c r="C25" s="16">
        <v>279</v>
      </c>
      <c r="D25" s="116">
        <f t="shared" si="0"/>
        <v>65.18691588785047</v>
      </c>
      <c r="E25" s="16">
        <v>511</v>
      </c>
      <c r="F25" s="16">
        <f t="shared" si="1"/>
        <v>-232</v>
      </c>
      <c r="G25" s="26">
        <f t="shared" si="2"/>
        <v>-45.40117416829745</v>
      </c>
      <c r="H25" s="208"/>
      <c r="I25" s="198"/>
      <c r="J25" s="198"/>
      <c r="K25" s="198"/>
      <c r="L25" s="198"/>
      <c r="M25" s="198"/>
    </row>
    <row r="26" spans="1:13" s="1" customFormat="1" ht="24.75" customHeight="1">
      <c r="A26" s="148" t="s">
        <v>93</v>
      </c>
      <c r="B26" s="16">
        <v>2366</v>
      </c>
      <c r="C26" s="16">
        <v>1892</v>
      </c>
      <c r="D26" s="116">
        <f t="shared" si="0"/>
        <v>79.96618765849534</v>
      </c>
      <c r="E26" s="16">
        <v>2173</v>
      </c>
      <c r="F26" s="16">
        <f t="shared" si="1"/>
        <v>-281</v>
      </c>
      <c r="G26" s="26">
        <f t="shared" si="2"/>
        <v>-12.931431201104465</v>
      </c>
      <c r="H26" s="208"/>
      <c r="I26" s="198"/>
      <c r="J26" s="198"/>
      <c r="K26" s="198"/>
      <c r="L26" s="198"/>
      <c r="M26" s="198"/>
    </row>
    <row r="27" spans="1:13" s="1" customFormat="1" ht="24.75" customHeight="1">
      <c r="A27" s="148" t="s">
        <v>94</v>
      </c>
      <c r="B27" s="16">
        <v>71</v>
      </c>
      <c r="C27" s="16">
        <v>52</v>
      </c>
      <c r="D27" s="116">
        <f t="shared" si="0"/>
        <v>73.23943661971832</v>
      </c>
      <c r="E27" s="16">
        <v>71</v>
      </c>
      <c r="F27" s="16">
        <f t="shared" si="1"/>
        <v>-19</v>
      </c>
      <c r="G27" s="26">
        <f t="shared" si="2"/>
        <v>-26.76056338028169</v>
      </c>
      <c r="H27" s="208"/>
      <c r="I27" s="198"/>
      <c r="J27" s="198"/>
      <c r="K27" s="198"/>
      <c r="L27" s="198"/>
      <c r="M27" s="198"/>
    </row>
    <row r="28" spans="1:13" s="1" customFormat="1" ht="24.75" customHeight="1">
      <c r="A28" s="148" t="s">
        <v>86</v>
      </c>
      <c r="B28" s="16">
        <v>4907</v>
      </c>
      <c r="C28" s="16">
        <v>4836</v>
      </c>
      <c r="D28" s="116">
        <f t="shared" si="0"/>
        <v>98.55308742612594</v>
      </c>
      <c r="E28" s="16">
        <v>3748</v>
      </c>
      <c r="F28" s="16">
        <f t="shared" si="1"/>
        <v>1088</v>
      </c>
      <c r="G28" s="26">
        <f t="shared" si="2"/>
        <v>29.02881536819637</v>
      </c>
      <c r="H28" s="198"/>
      <c r="I28" s="198"/>
      <c r="J28" s="198"/>
      <c r="K28" s="198"/>
      <c r="L28" s="198"/>
      <c r="M28" s="198"/>
    </row>
    <row r="29" spans="1:13" s="1" customFormat="1" ht="34.5" customHeight="1">
      <c r="A29" s="148" t="s">
        <v>95</v>
      </c>
      <c r="B29" s="16">
        <v>1641</v>
      </c>
      <c r="C29" s="16">
        <v>1019</v>
      </c>
      <c r="D29" s="116">
        <f t="shared" si="0"/>
        <v>62.09628275441804</v>
      </c>
      <c r="E29" s="16">
        <v>1201</v>
      </c>
      <c r="F29" s="16">
        <f t="shared" si="1"/>
        <v>-182</v>
      </c>
      <c r="G29" s="26">
        <f t="shared" si="2"/>
        <v>-15.154038301415488</v>
      </c>
      <c r="H29" s="198"/>
      <c r="I29" s="198"/>
      <c r="J29" s="198"/>
      <c r="K29" s="198"/>
      <c r="L29" s="198"/>
      <c r="M29" s="198"/>
    </row>
    <row r="30" spans="1:13" s="1" customFormat="1" ht="24.75" customHeight="1">
      <c r="A30" s="207" t="s">
        <v>96</v>
      </c>
      <c r="B30" s="16">
        <f>SUM(B31:B37)</f>
        <v>2039</v>
      </c>
      <c r="C30" s="16">
        <f>SUM(C31:C37)</f>
        <v>1573</v>
      </c>
      <c r="D30" s="116">
        <f t="shared" si="0"/>
        <v>77.145659637077</v>
      </c>
      <c r="E30" s="16">
        <f>SUM(E31:E37)</f>
        <v>1626</v>
      </c>
      <c r="F30" s="16">
        <f t="shared" si="1"/>
        <v>-53</v>
      </c>
      <c r="G30" s="26">
        <f t="shared" si="2"/>
        <v>-3.2595325953259535</v>
      </c>
      <c r="H30" s="198"/>
      <c r="I30" s="198"/>
      <c r="J30" s="198"/>
      <c r="K30" s="198"/>
      <c r="L30" s="198"/>
      <c r="M30" s="198"/>
    </row>
    <row r="31" spans="1:7" ht="24.75" customHeight="1">
      <c r="A31" s="148" t="s">
        <v>81</v>
      </c>
      <c r="B31" s="16">
        <v>900</v>
      </c>
      <c r="C31" s="16">
        <v>864</v>
      </c>
      <c r="D31" s="116">
        <f t="shared" si="0"/>
        <v>96</v>
      </c>
      <c r="E31" s="16">
        <v>953</v>
      </c>
      <c r="F31" s="16">
        <f t="shared" si="1"/>
        <v>-89</v>
      </c>
      <c r="G31" s="26">
        <f t="shared" si="2"/>
        <v>-9.338929695697797</v>
      </c>
    </row>
    <row r="32" spans="1:7" ht="24.75" customHeight="1">
      <c r="A32" s="148" t="s">
        <v>82</v>
      </c>
      <c r="B32" s="16">
        <v>681</v>
      </c>
      <c r="C32" s="16">
        <v>391</v>
      </c>
      <c r="D32" s="116">
        <f t="shared" si="0"/>
        <v>57.415565345080765</v>
      </c>
      <c r="E32" s="16">
        <v>321</v>
      </c>
      <c r="F32" s="16">
        <f t="shared" si="1"/>
        <v>70</v>
      </c>
      <c r="G32" s="26">
        <f t="shared" si="2"/>
        <v>21.806853582554517</v>
      </c>
    </row>
    <row r="33" spans="1:7" ht="24.75" customHeight="1">
      <c r="A33" s="148" t="s">
        <v>97</v>
      </c>
      <c r="B33" s="16">
        <v>15</v>
      </c>
      <c r="C33" s="16">
        <v>54</v>
      </c>
      <c r="D33" s="116">
        <f t="shared" si="0"/>
        <v>360</v>
      </c>
      <c r="E33" s="16">
        <v>50</v>
      </c>
      <c r="F33" s="16">
        <f t="shared" si="1"/>
        <v>4</v>
      </c>
      <c r="G33" s="26">
        <f t="shared" si="2"/>
        <v>8</v>
      </c>
    </row>
    <row r="34" spans="1:7" ht="24.75" customHeight="1">
      <c r="A34" s="148" t="s">
        <v>98</v>
      </c>
      <c r="B34" s="16">
        <v>25</v>
      </c>
      <c r="C34" s="16">
        <v>25</v>
      </c>
      <c r="D34" s="116">
        <f t="shared" si="0"/>
        <v>100</v>
      </c>
      <c r="E34" s="16"/>
      <c r="F34" s="16">
        <f t="shared" si="1"/>
        <v>25</v>
      </c>
      <c r="G34" s="26">
        <f t="shared" si="2"/>
      </c>
    </row>
    <row r="35" spans="1:7" ht="24.75" customHeight="1">
      <c r="A35" s="148" t="s">
        <v>99</v>
      </c>
      <c r="B35" s="16">
        <v>7</v>
      </c>
      <c r="C35" s="16">
        <v>5</v>
      </c>
      <c r="D35" s="116">
        <f t="shared" si="0"/>
        <v>71.42857142857143</v>
      </c>
      <c r="E35" s="16"/>
      <c r="F35" s="16">
        <f t="shared" si="1"/>
        <v>5</v>
      </c>
      <c r="G35" s="26">
        <f t="shared" si="2"/>
      </c>
    </row>
    <row r="36" spans="1:7" ht="24.75" customHeight="1">
      <c r="A36" s="148" t="s">
        <v>86</v>
      </c>
      <c r="B36" s="16">
        <v>206</v>
      </c>
      <c r="C36" s="16">
        <v>174</v>
      </c>
      <c r="D36" s="116">
        <f t="shared" si="0"/>
        <v>84.46601941747572</v>
      </c>
      <c r="E36" s="16">
        <v>171</v>
      </c>
      <c r="F36" s="16">
        <f t="shared" si="1"/>
        <v>3</v>
      </c>
      <c r="G36" s="26">
        <f t="shared" si="2"/>
        <v>1.7543859649122806</v>
      </c>
    </row>
    <row r="37" spans="1:7" ht="24.75" customHeight="1">
      <c r="A37" s="148" t="s">
        <v>100</v>
      </c>
      <c r="B37" s="16">
        <v>205</v>
      </c>
      <c r="C37" s="16">
        <v>60</v>
      </c>
      <c r="D37" s="116">
        <f t="shared" si="0"/>
        <v>29.268292682926827</v>
      </c>
      <c r="E37" s="16">
        <v>131</v>
      </c>
      <c r="F37" s="16">
        <f t="shared" si="1"/>
        <v>-71</v>
      </c>
      <c r="G37" s="26">
        <f t="shared" si="2"/>
        <v>-54.19847328244275</v>
      </c>
    </row>
    <row r="38" spans="1:7" ht="24.75" customHeight="1">
      <c r="A38" s="207" t="s">
        <v>101</v>
      </c>
      <c r="B38" s="16">
        <f>SUM(B39:B45)</f>
        <v>1031</v>
      </c>
      <c r="C38" s="16">
        <f>SUM(C39:C45)</f>
        <v>869</v>
      </c>
      <c r="D38" s="116">
        <f t="shared" si="0"/>
        <v>84.28709990300679</v>
      </c>
      <c r="E38" s="16">
        <f>SUM(E39:E45)</f>
        <v>924</v>
      </c>
      <c r="F38" s="16">
        <f t="shared" si="1"/>
        <v>-55</v>
      </c>
      <c r="G38" s="26">
        <f t="shared" si="2"/>
        <v>-5.952380952380952</v>
      </c>
    </row>
    <row r="39" spans="1:7" ht="24.75" customHeight="1">
      <c r="A39" s="148" t="s">
        <v>81</v>
      </c>
      <c r="B39" s="16">
        <v>454</v>
      </c>
      <c r="C39" s="16">
        <v>444</v>
      </c>
      <c r="D39" s="116">
        <f t="shared" si="0"/>
        <v>97.79735682819384</v>
      </c>
      <c r="E39" s="16">
        <v>489</v>
      </c>
      <c r="F39" s="16">
        <f t="shared" si="1"/>
        <v>-45</v>
      </c>
      <c r="G39" s="26">
        <f t="shared" si="2"/>
        <v>-9.202453987730062</v>
      </c>
    </row>
    <row r="40" spans="1:7" ht="24.75" customHeight="1">
      <c r="A40" s="148" t="s">
        <v>102</v>
      </c>
      <c r="B40" s="16">
        <v>19</v>
      </c>
      <c r="C40" s="16">
        <v>10</v>
      </c>
      <c r="D40" s="116">
        <f t="shared" si="0"/>
        <v>52.63157894736842</v>
      </c>
      <c r="E40" s="16">
        <v>23</v>
      </c>
      <c r="F40" s="16">
        <f t="shared" si="1"/>
        <v>-13</v>
      </c>
      <c r="G40" s="26">
        <f t="shared" si="2"/>
        <v>-56.52173913043478</v>
      </c>
    </row>
    <row r="41" spans="1:7" ht="24.75" customHeight="1">
      <c r="A41" s="148" t="s">
        <v>103</v>
      </c>
      <c r="B41" s="16">
        <v>272</v>
      </c>
      <c r="C41" s="16">
        <v>209</v>
      </c>
      <c r="D41" s="116">
        <f t="shared" si="0"/>
        <v>76.83823529411765</v>
      </c>
      <c r="E41" s="16">
        <v>232</v>
      </c>
      <c r="F41" s="16">
        <f t="shared" si="1"/>
        <v>-23</v>
      </c>
      <c r="G41" s="26">
        <f t="shared" si="2"/>
        <v>-9.913793103448276</v>
      </c>
    </row>
    <row r="42" spans="1:7" ht="24.75" customHeight="1">
      <c r="A42" s="148" t="s">
        <v>104</v>
      </c>
      <c r="B42" s="16">
        <v>116</v>
      </c>
      <c r="C42" s="16">
        <v>45</v>
      </c>
      <c r="D42" s="116">
        <f t="shared" si="0"/>
        <v>38.793103448275865</v>
      </c>
      <c r="E42" s="16">
        <v>4</v>
      </c>
      <c r="F42" s="16">
        <f t="shared" si="1"/>
        <v>41</v>
      </c>
      <c r="G42" s="26">
        <f t="shared" si="2"/>
        <v>1025</v>
      </c>
    </row>
    <row r="43" spans="1:7" ht="24.75" customHeight="1">
      <c r="A43" s="148" t="s">
        <v>105</v>
      </c>
      <c r="B43" s="16">
        <v>78</v>
      </c>
      <c r="C43" s="16">
        <v>72</v>
      </c>
      <c r="D43" s="116">
        <f t="shared" si="0"/>
        <v>92.3076923076923</v>
      </c>
      <c r="E43" s="16">
        <v>83</v>
      </c>
      <c r="F43" s="16">
        <f t="shared" si="1"/>
        <v>-11</v>
      </c>
      <c r="G43" s="26">
        <f t="shared" si="2"/>
        <v>-13.253012048192772</v>
      </c>
    </row>
    <row r="44" spans="1:7" ht="24.75" customHeight="1">
      <c r="A44" s="148" t="s">
        <v>86</v>
      </c>
      <c r="B44" s="16">
        <v>87</v>
      </c>
      <c r="C44" s="16">
        <v>87</v>
      </c>
      <c r="D44" s="116">
        <f t="shared" si="0"/>
        <v>100</v>
      </c>
      <c r="E44" s="16">
        <v>90</v>
      </c>
      <c r="F44" s="16">
        <f t="shared" si="1"/>
        <v>-3</v>
      </c>
      <c r="G44" s="26">
        <f t="shared" si="2"/>
        <v>-3.3333333333333335</v>
      </c>
    </row>
    <row r="45" spans="1:7" ht="24.75" customHeight="1">
      <c r="A45" s="148" t="s">
        <v>106</v>
      </c>
      <c r="B45" s="16">
        <v>5</v>
      </c>
      <c r="C45" s="16">
        <v>2</v>
      </c>
      <c r="D45" s="116">
        <f t="shared" si="0"/>
        <v>40</v>
      </c>
      <c r="E45" s="16">
        <v>3</v>
      </c>
      <c r="F45" s="16">
        <f t="shared" si="1"/>
        <v>-1</v>
      </c>
      <c r="G45" s="26">
        <f t="shared" si="2"/>
        <v>-33.33333333333333</v>
      </c>
    </row>
    <row r="46" spans="1:7" ht="24.75" customHeight="1">
      <c r="A46" s="207" t="s">
        <v>107</v>
      </c>
      <c r="B46" s="16">
        <f>SUM(B47:B53)</f>
        <v>2368</v>
      </c>
      <c r="C46" s="16">
        <f>SUM(C47:C53)</f>
        <v>1574</v>
      </c>
      <c r="D46" s="116">
        <f t="shared" si="0"/>
        <v>66.4695945945946</v>
      </c>
      <c r="E46" s="16">
        <f>SUM(E47:E53)</f>
        <v>1797</v>
      </c>
      <c r="F46" s="16">
        <f t="shared" si="1"/>
        <v>-223</v>
      </c>
      <c r="G46" s="26">
        <f t="shared" si="2"/>
        <v>-12.409571508069003</v>
      </c>
    </row>
    <row r="47" spans="1:7" ht="24.75" customHeight="1">
      <c r="A47" s="148" t="s">
        <v>81</v>
      </c>
      <c r="B47" s="16">
        <v>632</v>
      </c>
      <c r="C47" s="16">
        <v>615</v>
      </c>
      <c r="D47" s="116">
        <f t="shared" si="0"/>
        <v>97.31012658227847</v>
      </c>
      <c r="E47" s="16">
        <v>732</v>
      </c>
      <c r="F47" s="16">
        <f t="shared" si="1"/>
        <v>-117</v>
      </c>
      <c r="G47" s="26">
        <f t="shared" si="2"/>
        <v>-15.983606557377051</v>
      </c>
    </row>
    <row r="48" spans="1:7" ht="24.75" customHeight="1">
      <c r="A48" s="148" t="s">
        <v>82</v>
      </c>
      <c r="B48" s="16">
        <v>70</v>
      </c>
      <c r="C48" s="16">
        <v>66</v>
      </c>
      <c r="D48" s="116">
        <f t="shared" si="0"/>
        <v>94.28571428571428</v>
      </c>
      <c r="E48" s="16">
        <v>46</v>
      </c>
      <c r="F48" s="16">
        <f t="shared" si="1"/>
        <v>20</v>
      </c>
      <c r="G48" s="26">
        <f t="shared" si="2"/>
        <v>43.47826086956522</v>
      </c>
    </row>
    <row r="49" spans="1:7" ht="24.75" customHeight="1">
      <c r="A49" s="148" t="s">
        <v>108</v>
      </c>
      <c r="B49" s="16">
        <v>55</v>
      </c>
      <c r="C49" s="16">
        <v>49</v>
      </c>
      <c r="D49" s="116">
        <f t="shared" si="0"/>
        <v>89.0909090909091</v>
      </c>
      <c r="E49" s="16">
        <v>45</v>
      </c>
      <c r="F49" s="16">
        <f t="shared" si="1"/>
        <v>4</v>
      </c>
      <c r="G49" s="26">
        <f t="shared" si="2"/>
        <v>8.88888888888889</v>
      </c>
    </row>
    <row r="50" spans="1:7" ht="24.75" customHeight="1">
      <c r="A50" s="148" t="s">
        <v>109</v>
      </c>
      <c r="B50" s="16">
        <v>148</v>
      </c>
      <c r="C50" s="16">
        <v>104</v>
      </c>
      <c r="D50" s="116">
        <f t="shared" si="0"/>
        <v>70.27027027027027</v>
      </c>
      <c r="E50" s="16">
        <v>56</v>
      </c>
      <c r="F50" s="16">
        <f t="shared" si="1"/>
        <v>48</v>
      </c>
      <c r="G50" s="26">
        <f t="shared" si="2"/>
        <v>85.71428571428571</v>
      </c>
    </row>
    <row r="51" spans="1:7" ht="24.75" customHeight="1">
      <c r="A51" s="148" t="s">
        <v>110</v>
      </c>
      <c r="B51" s="16">
        <v>0</v>
      </c>
      <c r="C51" s="16">
        <v>0</v>
      </c>
      <c r="D51" s="116">
        <f t="shared" si="0"/>
      </c>
      <c r="E51" s="16">
        <v>25</v>
      </c>
      <c r="F51" s="16">
        <f t="shared" si="1"/>
        <v>-25</v>
      </c>
      <c r="G51" s="26">
        <f t="shared" si="2"/>
        <v>-100</v>
      </c>
    </row>
    <row r="52" spans="1:7" ht="24.75" customHeight="1">
      <c r="A52" s="148" t="s">
        <v>86</v>
      </c>
      <c r="B52" s="16">
        <v>448</v>
      </c>
      <c r="C52" s="16">
        <v>445</v>
      </c>
      <c r="D52" s="116">
        <f t="shared" si="0"/>
        <v>99.33035714285714</v>
      </c>
      <c r="E52" s="16">
        <v>506</v>
      </c>
      <c r="F52" s="16">
        <f t="shared" si="1"/>
        <v>-61</v>
      </c>
      <c r="G52" s="26">
        <f t="shared" si="2"/>
        <v>-12.055335968379447</v>
      </c>
    </row>
    <row r="53" spans="1:7" ht="24.75" customHeight="1">
      <c r="A53" s="148" t="s">
        <v>111</v>
      </c>
      <c r="B53" s="16">
        <v>1015</v>
      </c>
      <c r="C53" s="16">
        <v>295</v>
      </c>
      <c r="D53" s="116">
        <f t="shared" si="0"/>
        <v>29.064039408866993</v>
      </c>
      <c r="E53" s="16">
        <v>387</v>
      </c>
      <c r="F53" s="16">
        <f t="shared" si="1"/>
        <v>-92</v>
      </c>
      <c r="G53" s="26">
        <f t="shared" si="2"/>
        <v>-23.772609819121445</v>
      </c>
    </row>
    <row r="54" spans="1:7" ht="24.75" customHeight="1">
      <c r="A54" s="207" t="s">
        <v>112</v>
      </c>
      <c r="B54" s="16">
        <f>SUM(B55:B55)</f>
        <v>4000</v>
      </c>
      <c r="C54" s="16">
        <f>SUM(C55:C55)</f>
        <v>3450</v>
      </c>
      <c r="D54" s="116">
        <f t="shared" si="0"/>
        <v>86.25</v>
      </c>
      <c r="E54" s="16">
        <f>SUM(E55:E55)</f>
        <v>3905</v>
      </c>
      <c r="F54" s="16">
        <f t="shared" si="1"/>
        <v>-455</v>
      </c>
      <c r="G54" s="26">
        <f t="shared" si="2"/>
        <v>-11.651728553137005</v>
      </c>
    </row>
    <row r="55" spans="1:7" ht="24.75" customHeight="1">
      <c r="A55" s="148" t="s">
        <v>113</v>
      </c>
      <c r="B55" s="16">
        <v>4000</v>
      </c>
      <c r="C55" s="16">
        <v>3450</v>
      </c>
      <c r="D55" s="116">
        <f t="shared" si="0"/>
        <v>86.25</v>
      </c>
      <c r="E55" s="16">
        <v>3905</v>
      </c>
      <c r="F55" s="16">
        <f t="shared" si="1"/>
        <v>-455</v>
      </c>
      <c r="G55" s="26">
        <f t="shared" si="2"/>
        <v>-11.651728553137005</v>
      </c>
    </row>
    <row r="56" spans="1:7" ht="24.75" customHeight="1">
      <c r="A56" s="207" t="s">
        <v>114</v>
      </c>
      <c r="B56" s="16">
        <f>SUM(B57:B60)</f>
        <v>398</v>
      </c>
      <c r="C56" s="16">
        <f>SUM(C57:C60)</f>
        <v>355</v>
      </c>
      <c r="D56" s="116">
        <f t="shared" si="0"/>
        <v>89.19597989949749</v>
      </c>
      <c r="E56" s="16">
        <f>SUM(E57:E60)</f>
        <v>347</v>
      </c>
      <c r="F56" s="16">
        <f t="shared" si="1"/>
        <v>8</v>
      </c>
      <c r="G56" s="26">
        <f t="shared" si="2"/>
        <v>2.3054755043227666</v>
      </c>
    </row>
    <row r="57" spans="1:7" ht="24.75" customHeight="1">
      <c r="A57" s="148" t="s">
        <v>81</v>
      </c>
      <c r="B57" s="16">
        <v>176</v>
      </c>
      <c r="C57" s="16">
        <v>163</v>
      </c>
      <c r="D57" s="116">
        <f t="shared" si="0"/>
        <v>92.61363636363636</v>
      </c>
      <c r="E57" s="16">
        <v>154</v>
      </c>
      <c r="F57" s="16">
        <f t="shared" si="1"/>
        <v>9</v>
      </c>
      <c r="G57" s="26">
        <f t="shared" si="2"/>
        <v>5.844155844155844</v>
      </c>
    </row>
    <row r="58" spans="1:7" ht="24.75" customHeight="1">
      <c r="A58" s="148" t="s">
        <v>115</v>
      </c>
      <c r="B58" s="16">
        <v>5</v>
      </c>
      <c r="C58" s="16">
        <v>1</v>
      </c>
      <c r="D58" s="116">
        <f t="shared" si="0"/>
        <v>20</v>
      </c>
      <c r="E58" s="16">
        <v>11</v>
      </c>
      <c r="F58" s="16">
        <f t="shared" si="1"/>
        <v>-10</v>
      </c>
      <c r="G58" s="26">
        <f t="shared" si="2"/>
        <v>-90.9090909090909</v>
      </c>
    </row>
    <row r="59" spans="1:7" ht="24.75" customHeight="1">
      <c r="A59" s="148" t="s">
        <v>116</v>
      </c>
      <c r="B59" s="16">
        <v>40</v>
      </c>
      <c r="C59" s="16">
        <v>24</v>
      </c>
      <c r="D59" s="116">
        <f t="shared" si="0"/>
        <v>60</v>
      </c>
      <c r="E59" s="16">
        <v>18</v>
      </c>
      <c r="F59" s="16">
        <f t="shared" si="1"/>
        <v>6</v>
      </c>
      <c r="G59" s="26">
        <f t="shared" si="2"/>
        <v>33.33333333333333</v>
      </c>
    </row>
    <row r="60" spans="1:7" ht="24.75" customHeight="1">
      <c r="A60" s="148" t="s">
        <v>86</v>
      </c>
      <c r="B60" s="16">
        <v>177</v>
      </c>
      <c r="C60" s="16">
        <v>167</v>
      </c>
      <c r="D60" s="116">
        <f t="shared" si="0"/>
        <v>94.35028248587571</v>
      </c>
      <c r="E60" s="16">
        <v>164</v>
      </c>
      <c r="F60" s="16">
        <f t="shared" si="1"/>
        <v>3</v>
      </c>
      <c r="G60" s="26">
        <f t="shared" si="2"/>
        <v>1.8292682926829267</v>
      </c>
    </row>
    <row r="61" spans="1:7" ht="24.75" customHeight="1">
      <c r="A61" s="207" t="s">
        <v>117</v>
      </c>
      <c r="B61" s="16">
        <f>SUM(B62:B63)</f>
        <v>3193</v>
      </c>
      <c r="C61" s="16">
        <f>SUM(C62:C63)</f>
        <v>2997</v>
      </c>
      <c r="D61" s="116">
        <f t="shared" si="0"/>
        <v>93.8615721891638</v>
      </c>
      <c r="E61" s="16">
        <f>SUM(E62:E63)</f>
        <v>2966</v>
      </c>
      <c r="F61" s="16">
        <f t="shared" si="1"/>
        <v>31</v>
      </c>
      <c r="G61" s="26">
        <f t="shared" si="2"/>
        <v>1.0451786918408632</v>
      </c>
    </row>
    <row r="62" spans="1:7" ht="24.75" customHeight="1">
      <c r="A62" s="148" t="s">
        <v>118</v>
      </c>
      <c r="B62" s="16">
        <v>1253</v>
      </c>
      <c r="C62" s="16">
        <v>1116</v>
      </c>
      <c r="D62" s="116">
        <f t="shared" si="0"/>
        <v>89.0662410215483</v>
      </c>
      <c r="E62" s="16">
        <v>1177</v>
      </c>
      <c r="F62" s="16">
        <f t="shared" si="1"/>
        <v>-61</v>
      </c>
      <c r="G62" s="26">
        <f t="shared" si="2"/>
        <v>-5.182667799490229</v>
      </c>
    </row>
    <row r="63" spans="1:7" ht="24.75" customHeight="1">
      <c r="A63" s="148" t="s">
        <v>119</v>
      </c>
      <c r="B63" s="16">
        <v>1940</v>
      </c>
      <c r="C63" s="16">
        <v>1881</v>
      </c>
      <c r="D63" s="116">
        <f t="shared" si="0"/>
        <v>96.95876288659794</v>
      </c>
      <c r="E63" s="16">
        <v>1789</v>
      </c>
      <c r="F63" s="16">
        <f t="shared" si="1"/>
        <v>92</v>
      </c>
      <c r="G63" s="26">
        <f t="shared" si="2"/>
        <v>5.14253773057574</v>
      </c>
    </row>
    <row r="64" spans="1:7" ht="24.75" customHeight="1">
      <c r="A64" s="207" t="s">
        <v>120</v>
      </c>
      <c r="B64" s="16">
        <f>SUM(B65:B68)</f>
        <v>1973</v>
      </c>
      <c r="C64" s="16">
        <f>SUM(C65:C68)</f>
        <v>2212</v>
      </c>
      <c r="D64" s="116">
        <f t="shared" si="0"/>
        <v>112.11353269133299</v>
      </c>
      <c r="E64" s="16">
        <f>SUM(E65:E68)</f>
        <v>1910</v>
      </c>
      <c r="F64" s="16">
        <f t="shared" si="1"/>
        <v>302</v>
      </c>
      <c r="G64" s="26">
        <f t="shared" si="2"/>
        <v>15.811518324607329</v>
      </c>
    </row>
    <row r="65" spans="1:7" ht="24.75" customHeight="1">
      <c r="A65" s="148" t="s">
        <v>81</v>
      </c>
      <c r="B65" s="16">
        <v>1689</v>
      </c>
      <c r="C65" s="16">
        <v>1603</v>
      </c>
      <c r="D65" s="116">
        <f t="shared" si="0"/>
        <v>94.90822972172883</v>
      </c>
      <c r="E65" s="16">
        <v>1691</v>
      </c>
      <c r="F65" s="16">
        <f t="shared" si="1"/>
        <v>-88</v>
      </c>
      <c r="G65" s="26">
        <f t="shared" si="2"/>
        <v>-5.2040212891780016</v>
      </c>
    </row>
    <row r="66" spans="1:7" ht="24.75" customHeight="1">
      <c r="A66" s="148" t="s">
        <v>82</v>
      </c>
      <c r="B66" s="16">
        <v>140</v>
      </c>
      <c r="C66" s="16">
        <v>142</v>
      </c>
      <c r="D66" s="116">
        <f t="shared" si="0"/>
        <v>101.42857142857142</v>
      </c>
      <c r="E66" s="16">
        <v>102</v>
      </c>
      <c r="F66" s="16">
        <f t="shared" si="1"/>
        <v>40</v>
      </c>
      <c r="G66" s="26">
        <f t="shared" si="2"/>
        <v>39.21568627450981</v>
      </c>
    </row>
    <row r="67" spans="1:7" ht="24.75" customHeight="1">
      <c r="A67" s="148" t="s">
        <v>86</v>
      </c>
      <c r="B67" s="16">
        <v>120</v>
      </c>
      <c r="C67" s="16">
        <v>140</v>
      </c>
      <c r="D67" s="116">
        <f t="shared" si="0"/>
        <v>116.66666666666667</v>
      </c>
      <c r="E67" s="16">
        <v>113</v>
      </c>
      <c r="F67" s="16">
        <f t="shared" si="1"/>
        <v>27</v>
      </c>
      <c r="G67" s="26">
        <f t="shared" si="2"/>
        <v>23.893805309734514</v>
      </c>
    </row>
    <row r="68" spans="1:7" ht="24.75" customHeight="1">
      <c r="A68" s="148" t="s">
        <v>121</v>
      </c>
      <c r="B68" s="16">
        <v>24</v>
      </c>
      <c r="C68" s="16">
        <v>327</v>
      </c>
      <c r="D68" s="116">
        <f t="shared" si="0"/>
        <v>1362.5</v>
      </c>
      <c r="E68" s="16">
        <v>4</v>
      </c>
      <c r="F68" s="16">
        <f t="shared" si="1"/>
        <v>323</v>
      </c>
      <c r="G68" s="26">
        <f t="shared" si="2"/>
        <v>8075</v>
      </c>
    </row>
    <row r="69" spans="1:7" ht="24.75" customHeight="1">
      <c r="A69" s="207" t="s">
        <v>122</v>
      </c>
      <c r="B69" s="16">
        <f>SUM(B70:B73)</f>
        <v>545</v>
      </c>
      <c r="C69" s="16">
        <f>SUM(C70:C73)</f>
        <v>211</v>
      </c>
      <c r="D69" s="116">
        <f t="shared" si="0"/>
        <v>38.71559633027523</v>
      </c>
      <c r="E69" s="16">
        <f>SUM(E70:E73)</f>
        <v>1210</v>
      </c>
      <c r="F69" s="16">
        <f t="shared" si="1"/>
        <v>-999</v>
      </c>
      <c r="G69" s="26">
        <f t="shared" si="2"/>
        <v>-82.56198347107438</v>
      </c>
    </row>
    <row r="70" spans="1:7" ht="24.75" customHeight="1">
      <c r="A70" s="148" t="s">
        <v>82</v>
      </c>
      <c r="B70" s="16">
        <v>50</v>
      </c>
      <c r="C70" s="16">
        <v>39</v>
      </c>
      <c r="D70" s="116">
        <f t="shared" si="0"/>
        <v>78</v>
      </c>
      <c r="E70" s="16">
        <v>120</v>
      </c>
      <c r="F70" s="16">
        <f t="shared" si="1"/>
        <v>-81</v>
      </c>
      <c r="G70" s="26">
        <f t="shared" si="2"/>
        <v>-67.5</v>
      </c>
    </row>
    <row r="71" spans="1:7" ht="24.75" customHeight="1">
      <c r="A71" s="148" t="s">
        <v>123</v>
      </c>
      <c r="B71" s="16">
        <v>214</v>
      </c>
      <c r="C71" s="16">
        <v>0</v>
      </c>
      <c r="D71" s="116">
        <f aca="true" t="shared" si="3" ref="D71:D134">IF(B71=0,"",C71/B71*100)</f>
        <v>0</v>
      </c>
      <c r="E71" s="16">
        <v>591</v>
      </c>
      <c r="F71" s="16">
        <f aca="true" t="shared" si="4" ref="F71:F134">C71-E71</f>
        <v>-591</v>
      </c>
      <c r="G71" s="26">
        <f aca="true" t="shared" si="5" ref="G71:G134">IF(E71=0,"",F71/E71*100)</f>
        <v>-100</v>
      </c>
    </row>
    <row r="72" spans="1:7" ht="24.75" customHeight="1">
      <c r="A72" s="148" t="s">
        <v>86</v>
      </c>
      <c r="B72" s="16">
        <v>146</v>
      </c>
      <c r="C72" s="16">
        <v>147</v>
      </c>
      <c r="D72" s="116">
        <f t="shared" si="3"/>
        <v>100.68493150684932</v>
      </c>
      <c r="E72" s="16">
        <v>111</v>
      </c>
      <c r="F72" s="16">
        <f t="shared" si="4"/>
        <v>36</v>
      </c>
      <c r="G72" s="26">
        <f t="shared" si="5"/>
        <v>32.432432432432435</v>
      </c>
    </row>
    <row r="73" spans="1:7" ht="24.75" customHeight="1">
      <c r="A73" s="148" t="s">
        <v>124</v>
      </c>
      <c r="B73" s="16">
        <v>135</v>
      </c>
      <c r="C73" s="16">
        <v>25</v>
      </c>
      <c r="D73" s="116">
        <f t="shared" si="3"/>
        <v>18.51851851851852</v>
      </c>
      <c r="E73" s="16">
        <v>388</v>
      </c>
      <c r="F73" s="16">
        <f t="shared" si="4"/>
        <v>-363</v>
      </c>
      <c r="G73" s="26">
        <f t="shared" si="5"/>
        <v>-93.55670103092784</v>
      </c>
    </row>
    <row r="74" spans="1:7" ht="24.75" customHeight="1">
      <c r="A74" s="207" t="s">
        <v>125</v>
      </c>
      <c r="B74" s="16">
        <f>SUM(B75:B75)</f>
        <v>0</v>
      </c>
      <c r="C74" s="16">
        <f>SUM(C75:C75)</f>
        <v>42</v>
      </c>
      <c r="D74" s="116">
        <f t="shared" si="3"/>
      </c>
      <c r="E74" s="16">
        <f>SUM(E75:E75)</f>
        <v>0</v>
      </c>
      <c r="F74" s="16">
        <f t="shared" si="4"/>
        <v>42</v>
      </c>
      <c r="G74" s="26">
        <f t="shared" si="5"/>
      </c>
    </row>
    <row r="75" spans="1:7" ht="24.75" customHeight="1">
      <c r="A75" s="148" t="s">
        <v>126</v>
      </c>
      <c r="B75" s="16">
        <v>0</v>
      </c>
      <c r="C75" s="16">
        <v>42</v>
      </c>
      <c r="D75" s="116">
        <f t="shared" si="3"/>
      </c>
      <c r="E75" s="16"/>
      <c r="F75" s="16">
        <f t="shared" si="4"/>
        <v>42</v>
      </c>
      <c r="G75" s="26">
        <f t="shared" si="5"/>
      </c>
    </row>
    <row r="76" spans="1:7" ht="24.75" customHeight="1">
      <c r="A76" s="207" t="s">
        <v>127</v>
      </c>
      <c r="B76" s="16">
        <f>SUM(B77:B77)</f>
        <v>0</v>
      </c>
      <c r="C76" s="16">
        <f>SUM(C77:C77)</f>
        <v>7</v>
      </c>
      <c r="D76" s="116">
        <f t="shared" si="3"/>
      </c>
      <c r="E76" s="16">
        <f>SUM(E77:E77)</f>
        <v>0</v>
      </c>
      <c r="F76" s="16">
        <f t="shared" si="4"/>
        <v>7</v>
      </c>
      <c r="G76" s="26">
        <f t="shared" si="5"/>
      </c>
    </row>
    <row r="77" spans="1:7" ht="24.75" customHeight="1">
      <c r="A77" s="148" t="s">
        <v>128</v>
      </c>
      <c r="B77" s="16">
        <v>0</v>
      </c>
      <c r="C77" s="16">
        <v>7</v>
      </c>
      <c r="D77" s="116">
        <f t="shared" si="3"/>
      </c>
      <c r="E77" s="16">
        <v>0</v>
      </c>
      <c r="F77" s="16">
        <f t="shared" si="4"/>
        <v>7</v>
      </c>
      <c r="G77" s="26">
        <f t="shared" si="5"/>
      </c>
    </row>
    <row r="78" spans="1:7" ht="24.75" customHeight="1">
      <c r="A78" s="207" t="s">
        <v>129</v>
      </c>
      <c r="B78" s="16">
        <f>SUM(B79:B83)</f>
        <v>1962</v>
      </c>
      <c r="C78" s="16">
        <f>SUM(C79:C83)</f>
        <v>1286</v>
      </c>
      <c r="D78" s="116">
        <f t="shared" si="3"/>
        <v>65.54536187563711</v>
      </c>
      <c r="E78" s="16">
        <f>SUM(E79:E83)</f>
        <v>1178</v>
      </c>
      <c r="F78" s="16">
        <f t="shared" si="4"/>
        <v>108</v>
      </c>
      <c r="G78" s="26">
        <f t="shared" si="5"/>
        <v>9.168081494057725</v>
      </c>
    </row>
    <row r="79" spans="1:7" ht="24.75" customHeight="1">
      <c r="A79" s="148" t="s">
        <v>81</v>
      </c>
      <c r="B79" s="16">
        <v>308</v>
      </c>
      <c r="C79" s="16">
        <v>275</v>
      </c>
      <c r="D79" s="116">
        <f t="shared" si="3"/>
        <v>89.28571428571429</v>
      </c>
      <c r="E79" s="16">
        <v>324</v>
      </c>
      <c r="F79" s="16">
        <f t="shared" si="4"/>
        <v>-49</v>
      </c>
      <c r="G79" s="26">
        <f t="shared" si="5"/>
        <v>-15.123456790123457</v>
      </c>
    </row>
    <row r="80" spans="1:7" ht="24.75" customHeight="1">
      <c r="A80" s="148" t="s">
        <v>82</v>
      </c>
      <c r="B80" s="16">
        <v>1320</v>
      </c>
      <c r="C80" s="16">
        <v>738</v>
      </c>
      <c r="D80" s="116">
        <f t="shared" si="3"/>
        <v>55.90909090909091</v>
      </c>
      <c r="E80" s="16">
        <v>627</v>
      </c>
      <c r="F80" s="16">
        <f t="shared" si="4"/>
        <v>111</v>
      </c>
      <c r="G80" s="26">
        <f t="shared" si="5"/>
        <v>17.703349282296653</v>
      </c>
    </row>
    <row r="81" spans="1:7" ht="24.75" customHeight="1">
      <c r="A81" s="148" t="s">
        <v>130</v>
      </c>
      <c r="B81" s="16">
        <v>5</v>
      </c>
      <c r="C81" s="16">
        <v>4</v>
      </c>
      <c r="D81" s="116">
        <f t="shared" si="3"/>
        <v>80</v>
      </c>
      <c r="E81" s="16"/>
      <c r="F81" s="16">
        <f t="shared" si="4"/>
        <v>4</v>
      </c>
      <c r="G81" s="26">
        <f t="shared" si="5"/>
      </c>
    </row>
    <row r="82" spans="1:7" ht="24.75" customHeight="1">
      <c r="A82" s="148" t="s">
        <v>131</v>
      </c>
      <c r="B82" s="16">
        <v>324</v>
      </c>
      <c r="C82" s="16">
        <v>260</v>
      </c>
      <c r="D82" s="116">
        <f t="shared" si="3"/>
        <v>80.24691358024691</v>
      </c>
      <c r="E82" s="16">
        <v>184</v>
      </c>
      <c r="F82" s="16">
        <f t="shared" si="4"/>
        <v>76</v>
      </c>
      <c r="G82" s="26">
        <f t="shared" si="5"/>
        <v>41.30434782608695</v>
      </c>
    </row>
    <row r="83" spans="1:7" ht="24.75" customHeight="1">
      <c r="A83" s="148" t="s">
        <v>132</v>
      </c>
      <c r="B83" s="16">
        <v>5</v>
      </c>
      <c r="C83" s="16">
        <v>9</v>
      </c>
      <c r="D83" s="116">
        <f t="shared" si="3"/>
        <v>180</v>
      </c>
      <c r="E83" s="16">
        <v>43</v>
      </c>
      <c r="F83" s="16">
        <f t="shared" si="4"/>
        <v>-34</v>
      </c>
      <c r="G83" s="26">
        <f t="shared" si="5"/>
        <v>-79.06976744186046</v>
      </c>
    </row>
    <row r="84" spans="1:7" ht="24.75" customHeight="1">
      <c r="A84" s="207" t="s">
        <v>133</v>
      </c>
      <c r="B84" s="16">
        <f>SUM(B85:B87)</f>
        <v>375</v>
      </c>
      <c r="C84" s="16">
        <f>SUM(C85:C87)</f>
        <v>287</v>
      </c>
      <c r="D84" s="116">
        <f t="shared" si="3"/>
        <v>76.53333333333333</v>
      </c>
      <c r="E84" s="16">
        <f>SUM(E85:E87)</f>
        <v>322</v>
      </c>
      <c r="F84" s="16">
        <f t="shared" si="4"/>
        <v>-35</v>
      </c>
      <c r="G84" s="26">
        <f t="shared" si="5"/>
        <v>-10.869565217391305</v>
      </c>
    </row>
    <row r="85" spans="1:7" ht="24.75" customHeight="1">
      <c r="A85" s="148" t="s">
        <v>81</v>
      </c>
      <c r="B85" s="16">
        <v>208</v>
      </c>
      <c r="C85" s="16">
        <v>216</v>
      </c>
      <c r="D85" s="116">
        <f t="shared" si="3"/>
        <v>103.84615384615385</v>
      </c>
      <c r="E85" s="16">
        <v>240</v>
      </c>
      <c r="F85" s="16">
        <f t="shared" si="4"/>
        <v>-24</v>
      </c>
      <c r="G85" s="26">
        <f t="shared" si="5"/>
        <v>-10</v>
      </c>
    </row>
    <row r="86" spans="1:7" ht="24.75" customHeight="1">
      <c r="A86" s="148" t="s">
        <v>82</v>
      </c>
      <c r="B86" s="16">
        <v>136</v>
      </c>
      <c r="C86" s="16">
        <v>40</v>
      </c>
      <c r="D86" s="116">
        <f t="shared" si="3"/>
        <v>29.411764705882355</v>
      </c>
      <c r="E86" s="16">
        <v>54</v>
      </c>
      <c r="F86" s="16">
        <f t="shared" si="4"/>
        <v>-14</v>
      </c>
      <c r="G86" s="26">
        <f t="shared" si="5"/>
        <v>-25.925925925925924</v>
      </c>
    </row>
    <row r="87" spans="1:7" ht="24.75" customHeight="1">
      <c r="A87" s="148" t="s">
        <v>134</v>
      </c>
      <c r="B87" s="16">
        <v>31</v>
      </c>
      <c r="C87" s="16">
        <v>31</v>
      </c>
      <c r="D87" s="116">
        <f t="shared" si="3"/>
        <v>100</v>
      </c>
      <c r="E87" s="16">
        <v>28</v>
      </c>
      <c r="F87" s="16">
        <f t="shared" si="4"/>
        <v>3</v>
      </c>
      <c r="G87" s="26">
        <f t="shared" si="5"/>
        <v>10.714285714285714</v>
      </c>
    </row>
    <row r="88" spans="1:7" ht="24.75" customHeight="1">
      <c r="A88" s="207" t="s">
        <v>135</v>
      </c>
      <c r="B88" s="16">
        <f>SUM(B89:B91)</f>
        <v>51</v>
      </c>
      <c r="C88" s="16">
        <f>SUM(C89:C91)</f>
        <v>51</v>
      </c>
      <c r="D88" s="116">
        <f t="shared" si="3"/>
        <v>100</v>
      </c>
      <c r="E88" s="16">
        <f>SUM(E89:E91)</f>
        <v>45</v>
      </c>
      <c r="F88" s="16">
        <f t="shared" si="4"/>
        <v>6</v>
      </c>
      <c r="G88" s="26">
        <f t="shared" si="5"/>
        <v>13.333333333333334</v>
      </c>
    </row>
    <row r="89" spans="1:7" ht="24.75" customHeight="1">
      <c r="A89" s="148" t="s">
        <v>81</v>
      </c>
      <c r="B89" s="16">
        <v>28</v>
      </c>
      <c r="C89" s="16">
        <v>28</v>
      </c>
      <c r="D89" s="116">
        <f t="shared" si="3"/>
        <v>100</v>
      </c>
      <c r="E89" s="16">
        <v>30</v>
      </c>
      <c r="F89" s="16">
        <f t="shared" si="4"/>
        <v>-2</v>
      </c>
      <c r="G89" s="26">
        <f t="shared" si="5"/>
        <v>-6.666666666666667</v>
      </c>
    </row>
    <row r="90" spans="1:7" ht="24.75" customHeight="1">
      <c r="A90" s="148" t="s">
        <v>90</v>
      </c>
      <c r="B90" s="16">
        <v>15</v>
      </c>
      <c r="C90" s="16">
        <v>16</v>
      </c>
      <c r="D90" s="116">
        <f t="shared" si="3"/>
        <v>106.66666666666667</v>
      </c>
      <c r="E90" s="16">
        <v>7</v>
      </c>
      <c r="F90" s="16">
        <f t="shared" si="4"/>
        <v>9</v>
      </c>
      <c r="G90" s="26">
        <f t="shared" si="5"/>
        <v>128.57142857142858</v>
      </c>
    </row>
    <row r="91" spans="1:7" ht="34.5" customHeight="1">
      <c r="A91" s="148" t="s">
        <v>136</v>
      </c>
      <c r="B91" s="16">
        <v>8</v>
      </c>
      <c r="C91" s="16">
        <v>7</v>
      </c>
      <c r="D91" s="116">
        <f t="shared" si="3"/>
        <v>87.5</v>
      </c>
      <c r="E91" s="16">
        <v>8</v>
      </c>
      <c r="F91" s="16">
        <f t="shared" si="4"/>
        <v>-1</v>
      </c>
      <c r="G91" s="26">
        <f t="shared" si="5"/>
        <v>-12.5</v>
      </c>
    </row>
    <row r="92" spans="1:7" ht="24.75" customHeight="1">
      <c r="A92" s="207" t="s">
        <v>137</v>
      </c>
      <c r="B92" s="16">
        <f>SUM(B93:B96)</f>
        <v>1191</v>
      </c>
      <c r="C92" s="16">
        <f>SUM(C93:C96)</f>
        <v>1118</v>
      </c>
      <c r="D92" s="116">
        <f t="shared" si="3"/>
        <v>93.87069689336693</v>
      </c>
      <c r="E92" s="16">
        <f>SUM(E93:E96)</f>
        <v>1114</v>
      </c>
      <c r="F92" s="16">
        <f t="shared" si="4"/>
        <v>4</v>
      </c>
      <c r="G92" s="26">
        <f t="shared" si="5"/>
        <v>0.3590664272890485</v>
      </c>
    </row>
    <row r="93" spans="1:7" ht="24.75" customHeight="1">
      <c r="A93" s="148" t="s">
        <v>81</v>
      </c>
      <c r="B93" s="16">
        <v>606</v>
      </c>
      <c r="C93" s="16">
        <v>589</v>
      </c>
      <c r="D93" s="116">
        <f t="shared" si="3"/>
        <v>97.1947194719472</v>
      </c>
      <c r="E93" s="16">
        <v>682</v>
      </c>
      <c r="F93" s="16">
        <f t="shared" si="4"/>
        <v>-93</v>
      </c>
      <c r="G93" s="26">
        <f t="shared" si="5"/>
        <v>-13.636363636363635</v>
      </c>
    </row>
    <row r="94" spans="1:7" ht="24.75" customHeight="1">
      <c r="A94" s="148" t="s">
        <v>82</v>
      </c>
      <c r="B94" s="16">
        <v>329</v>
      </c>
      <c r="C94" s="16">
        <v>305</v>
      </c>
      <c r="D94" s="116">
        <f t="shared" si="3"/>
        <v>92.70516717325228</v>
      </c>
      <c r="E94" s="16">
        <v>168</v>
      </c>
      <c r="F94" s="16">
        <f t="shared" si="4"/>
        <v>137</v>
      </c>
      <c r="G94" s="26">
        <f t="shared" si="5"/>
        <v>81.54761904761905</v>
      </c>
    </row>
    <row r="95" spans="1:7" ht="24.75" customHeight="1">
      <c r="A95" s="148" t="s">
        <v>86</v>
      </c>
      <c r="B95" s="16">
        <v>149</v>
      </c>
      <c r="C95" s="16">
        <v>145</v>
      </c>
      <c r="D95" s="116">
        <f t="shared" si="3"/>
        <v>97.31543624161074</v>
      </c>
      <c r="E95" s="16">
        <v>150</v>
      </c>
      <c r="F95" s="16">
        <f t="shared" si="4"/>
        <v>-5</v>
      </c>
      <c r="G95" s="26">
        <f t="shared" si="5"/>
        <v>-3.3333333333333335</v>
      </c>
    </row>
    <row r="96" spans="1:7" ht="24.75" customHeight="1">
      <c r="A96" s="148" t="s">
        <v>138</v>
      </c>
      <c r="B96" s="16">
        <v>107</v>
      </c>
      <c r="C96" s="16">
        <v>79</v>
      </c>
      <c r="D96" s="116">
        <f t="shared" si="3"/>
        <v>73.83177570093457</v>
      </c>
      <c r="E96" s="16">
        <v>114</v>
      </c>
      <c r="F96" s="16">
        <f t="shared" si="4"/>
        <v>-35</v>
      </c>
      <c r="G96" s="26">
        <f t="shared" si="5"/>
        <v>-30.701754385964914</v>
      </c>
    </row>
    <row r="97" spans="1:7" ht="34.5" customHeight="1">
      <c r="A97" s="207" t="s">
        <v>139</v>
      </c>
      <c r="B97" s="16">
        <f>SUM(B98:B101)</f>
        <v>1929</v>
      </c>
      <c r="C97" s="16">
        <f>SUM(C98:C101)</f>
        <v>1911</v>
      </c>
      <c r="D97" s="116">
        <f t="shared" si="3"/>
        <v>99.06687402799378</v>
      </c>
      <c r="E97" s="16">
        <f>SUM(E98:E101)</f>
        <v>1992</v>
      </c>
      <c r="F97" s="16">
        <f t="shared" si="4"/>
        <v>-81</v>
      </c>
      <c r="G97" s="26">
        <f t="shared" si="5"/>
        <v>-4.066265060240964</v>
      </c>
    </row>
    <row r="98" spans="1:7" ht="24.75" customHeight="1">
      <c r="A98" s="148" t="s">
        <v>81</v>
      </c>
      <c r="B98" s="16">
        <v>1178</v>
      </c>
      <c r="C98" s="16">
        <v>1169</v>
      </c>
      <c r="D98" s="116">
        <f t="shared" si="3"/>
        <v>99.23599320882852</v>
      </c>
      <c r="E98" s="16">
        <v>1328</v>
      </c>
      <c r="F98" s="16">
        <f t="shared" si="4"/>
        <v>-159</v>
      </c>
      <c r="G98" s="26">
        <f t="shared" si="5"/>
        <v>-11.97289156626506</v>
      </c>
    </row>
    <row r="99" spans="1:7" ht="24.75" customHeight="1">
      <c r="A99" s="148" t="s">
        <v>82</v>
      </c>
      <c r="B99" s="16">
        <v>141</v>
      </c>
      <c r="C99" s="16">
        <v>292</v>
      </c>
      <c r="D99" s="116">
        <f t="shared" si="3"/>
        <v>207.09219858156027</v>
      </c>
      <c r="E99" s="16">
        <v>134</v>
      </c>
      <c r="F99" s="16">
        <f t="shared" si="4"/>
        <v>158</v>
      </c>
      <c r="G99" s="26">
        <f t="shared" si="5"/>
        <v>117.91044776119404</v>
      </c>
    </row>
    <row r="100" spans="1:7" ht="24.75" customHeight="1">
      <c r="A100" s="148" t="s">
        <v>140</v>
      </c>
      <c r="B100" s="16">
        <v>434</v>
      </c>
      <c r="C100" s="16">
        <v>289</v>
      </c>
      <c r="D100" s="116">
        <f t="shared" si="3"/>
        <v>66.58986175115207</v>
      </c>
      <c r="E100" s="16">
        <v>397</v>
      </c>
      <c r="F100" s="16">
        <f t="shared" si="4"/>
        <v>-108</v>
      </c>
      <c r="G100" s="26">
        <f t="shared" si="5"/>
        <v>-27.204030226700255</v>
      </c>
    </row>
    <row r="101" spans="1:7" ht="24.75" customHeight="1">
      <c r="A101" s="148" t="s">
        <v>86</v>
      </c>
      <c r="B101" s="16">
        <v>176</v>
      </c>
      <c r="C101" s="16">
        <v>161</v>
      </c>
      <c r="D101" s="116">
        <f t="shared" si="3"/>
        <v>91.47727272727273</v>
      </c>
      <c r="E101" s="16">
        <v>133</v>
      </c>
      <c r="F101" s="16">
        <f t="shared" si="4"/>
        <v>28</v>
      </c>
      <c r="G101" s="26">
        <f t="shared" si="5"/>
        <v>21.052631578947366</v>
      </c>
    </row>
    <row r="102" spans="1:7" ht="24.75" customHeight="1">
      <c r="A102" s="207" t="s">
        <v>141</v>
      </c>
      <c r="B102" s="16">
        <f>SUM(B103:B106)</f>
        <v>1096</v>
      </c>
      <c r="C102" s="16">
        <f>SUM(C103:C106)</f>
        <v>1150</v>
      </c>
      <c r="D102" s="116">
        <f t="shared" si="3"/>
        <v>104.92700729927007</v>
      </c>
      <c r="E102" s="16">
        <f>SUM(E103:E106)</f>
        <v>1431</v>
      </c>
      <c r="F102" s="16">
        <f t="shared" si="4"/>
        <v>-281</v>
      </c>
      <c r="G102" s="26">
        <f t="shared" si="5"/>
        <v>-19.636617749825298</v>
      </c>
    </row>
    <row r="103" spans="1:7" ht="24.75" customHeight="1">
      <c r="A103" s="148" t="s">
        <v>81</v>
      </c>
      <c r="B103" s="16">
        <v>573</v>
      </c>
      <c r="C103" s="16">
        <v>606</v>
      </c>
      <c r="D103" s="116">
        <f t="shared" si="3"/>
        <v>105.75916230366491</v>
      </c>
      <c r="E103" s="16">
        <v>672</v>
      </c>
      <c r="F103" s="16">
        <f t="shared" si="4"/>
        <v>-66</v>
      </c>
      <c r="G103" s="26">
        <f t="shared" si="5"/>
        <v>-9.821428571428571</v>
      </c>
    </row>
    <row r="104" spans="1:7" ht="24.75" customHeight="1">
      <c r="A104" s="148" t="s">
        <v>82</v>
      </c>
      <c r="B104" s="16">
        <v>217</v>
      </c>
      <c r="C104" s="16">
        <v>135</v>
      </c>
      <c r="D104" s="116">
        <f t="shared" si="3"/>
        <v>62.21198156682027</v>
      </c>
      <c r="E104" s="16">
        <v>213</v>
      </c>
      <c r="F104" s="16">
        <f t="shared" si="4"/>
        <v>-78</v>
      </c>
      <c r="G104" s="26">
        <f t="shared" si="5"/>
        <v>-36.61971830985916</v>
      </c>
    </row>
    <row r="105" spans="1:7" ht="24.75" customHeight="1">
      <c r="A105" s="148" t="s">
        <v>86</v>
      </c>
      <c r="B105" s="16">
        <v>75</v>
      </c>
      <c r="C105" s="16">
        <v>75</v>
      </c>
      <c r="D105" s="116">
        <f t="shared" si="3"/>
        <v>100</v>
      </c>
      <c r="E105" s="16">
        <v>87</v>
      </c>
      <c r="F105" s="16">
        <f t="shared" si="4"/>
        <v>-12</v>
      </c>
      <c r="G105" s="26">
        <f t="shared" si="5"/>
        <v>-13.793103448275861</v>
      </c>
    </row>
    <row r="106" spans="1:7" ht="24.75" customHeight="1">
      <c r="A106" s="148" t="s">
        <v>142</v>
      </c>
      <c r="B106" s="16">
        <v>231</v>
      </c>
      <c r="C106" s="16">
        <v>334</v>
      </c>
      <c r="D106" s="116">
        <f t="shared" si="3"/>
        <v>144.5887445887446</v>
      </c>
      <c r="E106" s="16">
        <v>459</v>
      </c>
      <c r="F106" s="16">
        <f t="shared" si="4"/>
        <v>-125</v>
      </c>
      <c r="G106" s="26">
        <f t="shared" si="5"/>
        <v>-27.233115468409586</v>
      </c>
    </row>
    <row r="107" spans="1:7" ht="24.75" customHeight="1">
      <c r="A107" s="207" t="s">
        <v>143</v>
      </c>
      <c r="B107" s="16">
        <f>SUM(B108:B111)</f>
        <v>1295</v>
      </c>
      <c r="C107" s="16">
        <f>SUM(C108:C111)</f>
        <v>787</v>
      </c>
      <c r="D107" s="116">
        <f t="shared" si="3"/>
        <v>60.77220077220077</v>
      </c>
      <c r="E107" s="16">
        <f>SUM(E108:E111)</f>
        <v>1202</v>
      </c>
      <c r="F107" s="16">
        <f t="shared" si="4"/>
        <v>-415</v>
      </c>
      <c r="G107" s="26">
        <f t="shared" si="5"/>
        <v>-34.52579034941764</v>
      </c>
    </row>
    <row r="108" spans="1:7" ht="24.75" customHeight="1">
      <c r="A108" s="148" t="s">
        <v>81</v>
      </c>
      <c r="B108" s="16">
        <v>356</v>
      </c>
      <c r="C108" s="16">
        <v>306</v>
      </c>
      <c r="D108" s="116">
        <f t="shared" si="3"/>
        <v>85.95505617977528</v>
      </c>
      <c r="E108" s="16">
        <v>473</v>
      </c>
      <c r="F108" s="16">
        <f t="shared" si="4"/>
        <v>-167</v>
      </c>
      <c r="G108" s="26">
        <f t="shared" si="5"/>
        <v>-35.30655391120507</v>
      </c>
    </row>
    <row r="109" spans="1:7" ht="24.75" customHeight="1">
      <c r="A109" s="148" t="s">
        <v>82</v>
      </c>
      <c r="B109" s="16">
        <v>758</v>
      </c>
      <c r="C109" s="16">
        <v>371</v>
      </c>
      <c r="D109" s="116">
        <f t="shared" si="3"/>
        <v>48.94459102902375</v>
      </c>
      <c r="E109" s="16">
        <v>492</v>
      </c>
      <c r="F109" s="16">
        <f t="shared" si="4"/>
        <v>-121</v>
      </c>
      <c r="G109" s="26">
        <f t="shared" si="5"/>
        <v>-24.59349593495935</v>
      </c>
    </row>
    <row r="110" spans="1:7" ht="24.75" customHeight="1">
      <c r="A110" s="148" t="s">
        <v>86</v>
      </c>
      <c r="B110" s="16">
        <v>8</v>
      </c>
      <c r="C110" s="16">
        <v>8</v>
      </c>
      <c r="D110" s="116">
        <f t="shared" si="3"/>
        <v>100</v>
      </c>
      <c r="E110" s="16">
        <v>73</v>
      </c>
      <c r="F110" s="16">
        <f t="shared" si="4"/>
        <v>-65</v>
      </c>
      <c r="G110" s="26">
        <f t="shared" si="5"/>
        <v>-89.04109589041096</v>
      </c>
    </row>
    <row r="111" spans="1:7" ht="24.75" customHeight="1">
      <c r="A111" s="148" t="s">
        <v>144</v>
      </c>
      <c r="B111" s="16">
        <v>173</v>
      </c>
      <c r="C111" s="16">
        <v>102</v>
      </c>
      <c r="D111" s="116">
        <f t="shared" si="3"/>
        <v>58.95953757225434</v>
      </c>
      <c r="E111" s="16">
        <v>164</v>
      </c>
      <c r="F111" s="16">
        <f t="shared" si="4"/>
        <v>-62</v>
      </c>
      <c r="G111" s="26">
        <f t="shared" si="5"/>
        <v>-37.80487804878049</v>
      </c>
    </row>
    <row r="112" spans="1:7" ht="24.75" customHeight="1">
      <c r="A112" s="207" t="s">
        <v>145</v>
      </c>
      <c r="B112" s="16">
        <f>SUM(B113:B118)</f>
        <v>369</v>
      </c>
      <c r="C112" s="16">
        <f>SUM(C113:C118)</f>
        <v>355</v>
      </c>
      <c r="D112" s="116">
        <f t="shared" si="3"/>
        <v>96.2059620596206</v>
      </c>
      <c r="E112" s="16">
        <f>SUM(E113:E118)</f>
        <v>362</v>
      </c>
      <c r="F112" s="16">
        <f t="shared" si="4"/>
        <v>-7</v>
      </c>
      <c r="G112" s="26">
        <f t="shared" si="5"/>
        <v>-1.9337016574585635</v>
      </c>
    </row>
    <row r="113" spans="1:7" ht="24.75" customHeight="1">
      <c r="A113" s="148" t="s">
        <v>81</v>
      </c>
      <c r="B113" s="16">
        <v>198</v>
      </c>
      <c r="C113" s="16">
        <v>188</v>
      </c>
      <c r="D113" s="116">
        <f t="shared" si="3"/>
        <v>94.94949494949495</v>
      </c>
      <c r="E113" s="16">
        <v>211</v>
      </c>
      <c r="F113" s="16">
        <f t="shared" si="4"/>
        <v>-23</v>
      </c>
      <c r="G113" s="26">
        <f t="shared" si="5"/>
        <v>-10.90047393364929</v>
      </c>
    </row>
    <row r="114" spans="1:7" ht="24.75" customHeight="1">
      <c r="A114" s="148" t="s">
        <v>82</v>
      </c>
      <c r="B114" s="16">
        <v>5</v>
      </c>
      <c r="C114" s="16">
        <v>9</v>
      </c>
      <c r="D114" s="116">
        <f t="shared" si="3"/>
        <v>180</v>
      </c>
      <c r="E114" s="16">
        <v>1</v>
      </c>
      <c r="F114" s="16">
        <f t="shared" si="4"/>
        <v>8</v>
      </c>
      <c r="G114" s="26">
        <f t="shared" si="5"/>
        <v>800</v>
      </c>
    </row>
    <row r="115" spans="1:7" ht="24.75" customHeight="1">
      <c r="A115" s="148" t="s">
        <v>146</v>
      </c>
      <c r="B115" s="16">
        <v>20</v>
      </c>
      <c r="C115" s="16">
        <v>22</v>
      </c>
      <c r="D115" s="116">
        <f t="shared" si="3"/>
        <v>110.00000000000001</v>
      </c>
      <c r="E115" s="16">
        <v>15</v>
      </c>
      <c r="F115" s="16">
        <f t="shared" si="4"/>
        <v>7</v>
      </c>
      <c r="G115" s="26">
        <f t="shared" si="5"/>
        <v>46.666666666666664</v>
      </c>
    </row>
    <row r="116" spans="1:7" ht="24.75" customHeight="1">
      <c r="A116" s="148" t="s">
        <v>147</v>
      </c>
      <c r="B116" s="16">
        <v>43</v>
      </c>
      <c r="C116" s="16">
        <v>44</v>
      </c>
      <c r="D116" s="116">
        <f t="shared" si="3"/>
        <v>102.32558139534885</v>
      </c>
      <c r="E116" s="16">
        <v>34</v>
      </c>
      <c r="F116" s="16">
        <f t="shared" si="4"/>
        <v>10</v>
      </c>
      <c r="G116" s="26">
        <f t="shared" si="5"/>
        <v>29.411764705882355</v>
      </c>
    </row>
    <row r="117" spans="1:7" ht="24.75" customHeight="1">
      <c r="A117" s="148" t="s">
        <v>86</v>
      </c>
      <c r="B117" s="16">
        <v>77</v>
      </c>
      <c r="C117" s="16">
        <v>74</v>
      </c>
      <c r="D117" s="116">
        <f t="shared" si="3"/>
        <v>96.1038961038961</v>
      </c>
      <c r="E117" s="16">
        <v>76</v>
      </c>
      <c r="F117" s="16">
        <f t="shared" si="4"/>
        <v>-2</v>
      </c>
      <c r="G117" s="26">
        <f t="shared" si="5"/>
        <v>-2.631578947368421</v>
      </c>
    </row>
    <row r="118" spans="1:7" ht="24.75" customHeight="1">
      <c r="A118" s="148" t="s">
        <v>148</v>
      </c>
      <c r="B118" s="16">
        <v>26</v>
      </c>
      <c r="C118" s="16">
        <v>18</v>
      </c>
      <c r="D118" s="116">
        <f t="shared" si="3"/>
        <v>69.23076923076923</v>
      </c>
      <c r="E118" s="16">
        <v>25</v>
      </c>
      <c r="F118" s="16">
        <f t="shared" si="4"/>
        <v>-7</v>
      </c>
      <c r="G118" s="26">
        <f t="shared" si="5"/>
        <v>-28.000000000000004</v>
      </c>
    </row>
    <row r="119" spans="1:7" ht="24.75" customHeight="1">
      <c r="A119" s="207" t="s">
        <v>149</v>
      </c>
      <c r="B119" s="16">
        <f>SUM(B120:B121)</f>
        <v>73</v>
      </c>
      <c r="C119" s="16">
        <f>SUM(C120:C121)</f>
        <v>67</v>
      </c>
      <c r="D119" s="116">
        <f t="shared" si="3"/>
        <v>91.78082191780823</v>
      </c>
      <c r="E119" s="16">
        <f>SUM(E120:E121)</f>
        <v>113</v>
      </c>
      <c r="F119" s="16">
        <f t="shared" si="4"/>
        <v>-46</v>
      </c>
      <c r="G119" s="26">
        <f t="shared" si="5"/>
        <v>-40.707964601769916</v>
      </c>
    </row>
    <row r="120" spans="1:7" ht="24.75" customHeight="1">
      <c r="A120" s="148" t="s">
        <v>81</v>
      </c>
      <c r="B120" s="16">
        <v>19</v>
      </c>
      <c r="C120" s="16">
        <v>20</v>
      </c>
      <c r="D120" s="116">
        <f t="shared" si="3"/>
        <v>105.26315789473684</v>
      </c>
      <c r="E120" s="16">
        <v>42</v>
      </c>
      <c r="F120" s="16">
        <f t="shared" si="4"/>
        <v>-22</v>
      </c>
      <c r="G120" s="26">
        <f t="shared" si="5"/>
        <v>-52.38095238095239</v>
      </c>
    </row>
    <row r="121" spans="1:7" ht="24.75" customHeight="1">
      <c r="A121" s="148" t="s">
        <v>150</v>
      </c>
      <c r="B121" s="16">
        <v>54</v>
      </c>
      <c r="C121" s="16">
        <v>47</v>
      </c>
      <c r="D121" s="116">
        <f t="shared" si="3"/>
        <v>87.03703703703704</v>
      </c>
      <c r="E121" s="16">
        <v>71</v>
      </c>
      <c r="F121" s="16">
        <f t="shared" si="4"/>
        <v>-24</v>
      </c>
      <c r="G121" s="26">
        <f t="shared" si="5"/>
        <v>-33.80281690140845</v>
      </c>
    </row>
    <row r="122" spans="1:7" ht="24.75" customHeight="1">
      <c r="A122" s="207" t="s">
        <v>151</v>
      </c>
      <c r="B122" s="16">
        <f>SUM(B123:B133)</f>
        <v>3341</v>
      </c>
      <c r="C122" s="16">
        <f>SUM(C123:C133)</f>
        <v>2866</v>
      </c>
      <c r="D122" s="116">
        <f t="shared" si="3"/>
        <v>85.78269979048189</v>
      </c>
      <c r="E122" s="16">
        <f>SUM(E123:E133)</f>
        <v>3342</v>
      </c>
      <c r="F122" s="16">
        <f t="shared" si="4"/>
        <v>-476</v>
      </c>
      <c r="G122" s="26">
        <f t="shared" si="5"/>
        <v>-14.24296828246559</v>
      </c>
    </row>
    <row r="123" spans="1:7" ht="24.75" customHeight="1">
      <c r="A123" s="148" t="s">
        <v>81</v>
      </c>
      <c r="B123" s="16">
        <v>1925</v>
      </c>
      <c r="C123" s="16">
        <v>1884</v>
      </c>
      <c r="D123" s="116">
        <f t="shared" si="3"/>
        <v>97.87012987012987</v>
      </c>
      <c r="E123" s="16">
        <v>2186</v>
      </c>
      <c r="F123" s="16">
        <f t="shared" si="4"/>
        <v>-302</v>
      </c>
      <c r="G123" s="26">
        <f t="shared" si="5"/>
        <v>-13.815187557182067</v>
      </c>
    </row>
    <row r="124" spans="1:7" ht="24.75" customHeight="1">
      <c r="A124" s="148" t="s">
        <v>82</v>
      </c>
      <c r="B124" s="16">
        <v>170</v>
      </c>
      <c r="C124" s="16">
        <v>189</v>
      </c>
      <c r="D124" s="116">
        <f t="shared" si="3"/>
        <v>111.1764705882353</v>
      </c>
      <c r="E124" s="16">
        <v>163</v>
      </c>
      <c r="F124" s="16">
        <f t="shared" si="4"/>
        <v>26</v>
      </c>
      <c r="G124" s="26">
        <f t="shared" si="5"/>
        <v>15.950920245398773</v>
      </c>
    </row>
    <row r="125" spans="1:7" ht="24.75" customHeight="1">
      <c r="A125" s="148" t="s">
        <v>152</v>
      </c>
      <c r="B125" s="16">
        <v>30</v>
      </c>
      <c r="C125" s="16">
        <v>11</v>
      </c>
      <c r="D125" s="116">
        <f t="shared" si="3"/>
        <v>36.666666666666664</v>
      </c>
      <c r="E125" s="16">
        <v>226</v>
      </c>
      <c r="F125" s="16">
        <f t="shared" si="4"/>
        <v>-215</v>
      </c>
      <c r="G125" s="26">
        <f t="shared" si="5"/>
        <v>-95.13274336283186</v>
      </c>
    </row>
    <row r="126" spans="1:7" ht="24.75" customHeight="1">
      <c r="A126" s="148" t="s">
        <v>153</v>
      </c>
      <c r="B126" s="16">
        <v>0</v>
      </c>
      <c r="C126" s="16">
        <v>16</v>
      </c>
      <c r="D126" s="116">
        <f t="shared" si="3"/>
      </c>
      <c r="E126" s="16">
        <v>52</v>
      </c>
      <c r="F126" s="16">
        <f t="shared" si="4"/>
        <v>-36</v>
      </c>
      <c r="G126" s="26">
        <f t="shared" si="5"/>
        <v>-69.23076923076923</v>
      </c>
    </row>
    <row r="127" spans="1:7" ht="24.75" customHeight="1">
      <c r="A127" s="148" t="s">
        <v>109</v>
      </c>
      <c r="B127" s="16">
        <v>0</v>
      </c>
      <c r="C127" s="16">
        <v>0</v>
      </c>
      <c r="D127" s="116">
        <f t="shared" si="3"/>
      </c>
      <c r="E127" s="16">
        <v>18</v>
      </c>
      <c r="F127" s="16">
        <f t="shared" si="4"/>
        <v>-18</v>
      </c>
      <c r="G127" s="26">
        <f t="shared" si="5"/>
        <v>-100</v>
      </c>
    </row>
    <row r="128" spans="1:7" ht="24.75" customHeight="1">
      <c r="A128" s="148" t="s">
        <v>154</v>
      </c>
      <c r="B128" s="16">
        <v>15</v>
      </c>
      <c r="C128" s="16">
        <v>0</v>
      </c>
      <c r="D128" s="116">
        <f t="shared" si="3"/>
        <v>0</v>
      </c>
      <c r="E128" s="16">
        <v>8</v>
      </c>
      <c r="F128" s="16">
        <f t="shared" si="4"/>
        <v>-8</v>
      </c>
      <c r="G128" s="26">
        <f t="shared" si="5"/>
        <v>-100</v>
      </c>
    </row>
    <row r="129" spans="1:7" ht="24.75" customHeight="1">
      <c r="A129" s="148" t="s">
        <v>155</v>
      </c>
      <c r="B129" s="16">
        <v>0</v>
      </c>
      <c r="C129" s="16">
        <v>1</v>
      </c>
      <c r="D129" s="116">
        <f t="shared" si="3"/>
      </c>
      <c r="E129" s="16">
        <v>6</v>
      </c>
      <c r="F129" s="16">
        <f t="shared" si="4"/>
        <v>-5</v>
      </c>
      <c r="G129" s="26">
        <f t="shared" si="5"/>
        <v>-83.33333333333334</v>
      </c>
    </row>
    <row r="130" spans="1:7" ht="24.75" customHeight="1">
      <c r="A130" s="148" t="s">
        <v>156</v>
      </c>
      <c r="B130" s="16">
        <v>0</v>
      </c>
      <c r="C130" s="16">
        <v>0</v>
      </c>
      <c r="D130" s="116">
        <f t="shared" si="3"/>
      </c>
      <c r="E130" s="16">
        <v>3</v>
      </c>
      <c r="F130" s="16">
        <f t="shared" si="4"/>
        <v>-3</v>
      </c>
      <c r="G130" s="26">
        <f t="shared" si="5"/>
        <v>-100</v>
      </c>
    </row>
    <row r="131" spans="1:7" ht="24.75" customHeight="1">
      <c r="A131" s="148" t="s">
        <v>157</v>
      </c>
      <c r="B131" s="16">
        <v>360</v>
      </c>
      <c r="C131" s="16">
        <v>169</v>
      </c>
      <c r="D131" s="116">
        <f t="shared" si="3"/>
        <v>46.94444444444444</v>
      </c>
      <c r="E131" s="16">
        <v>338</v>
      </c>
      <c r="F131" s="16">
        <f t="shared" si="4"/>
        <v>-169</v>
      </c>
      <c r="G131" s="26">
        <f t="shared" si="5"/>
        <v>-50</v>
      </c>
    </row>
    <row r="132" spans="1:7" ht="24.75" customHeight="1">
      <c r="A132" s="148" t="s">
        <v>86</v>
      </c>
      <c r="B132" s="16">
        <v>262</v>
      </c>
      <c r="C132" s="16">
        <v>256</v>
      </c>
      <c r="D132" s="116">
        <f t="shared" si="3"/>
        <v>97.70992366412213</v>
      </c>
      <c r="E132" s="16">
        <v>223</v>
      </c>
      <c r="F132" s="16">
        <f t="shared" si="4"/>
        <v>33</v>
      </c>
      <c r="G132" s="26">
        <f t="shared" si="5"/>
        <v>14.798206278026907</v>
      </c>
    </row>
    <row r="133" spans="1:7" ht="24.75" customHeight="1">
      <c r="A133" s="148" t="s">
        <v>158</v>
      </c>
      <c r="B133" s="16">
        <v>579</v>
      </c>
      <c r="C133" s="16">
        <v>340</v>
      </c>
      <c r="D133" s="116">
        <f t="shared" si="3"/>
        <v>58.72193436960277</v>
      </c>
      <c r="E133" s="16">
        <v>119</v>
      </c>
      <c r="F133" s="16">
        <f t="shared" si="4"/>
        <v>221</v>
      </c>
      <c r="G133" s="26">
        <f t="shared" si="5"/>
        <v>185.71428571428572</v>
      </c>
    </row>
    <row r="134" spans="1:7" ht="24.75" customHeight="1">
      <c r="A134" s="207" t="s">
        <v>159</v>
      </c>
      <c r="B134" s="16">
        <f>SUM(B135:B135)</f>
        <v>708</v>
      </c>
      <c r="C134" s="16">
        <f>SUM(C135:C135)</f>
        <v>610</v>
      </c>
      <c r="D134" s="116">
        <f t="shared" si="3"/>
        <v>86.15819209039547</v>
      </c>
      <c r="E134" s="16">
        <f>SUM(E135:E135)</f>
        <v>822</v>
      </c>
      <c r="F134" s="16">
        <f t="shared" si="4"/>
        <v>-212</v>
      </c>
      <c r="G134" s="26">
        <f t="shared" si="5"/>
        <v>-25.790754257907544</v>
      </c>
    </row>
    <row r="135" spans="1:7" ht="24.75" customHeight="1">
      <c r="A135" s="148" t="s">
        <v>160</v>
      </c>
      <c r="B135" s="16">
        <v>708</v>
      </c>
      <c r="C135" s="16">
        <v>610</v>
      </c>
      <c r="D135" s="116">
        <f aca="true" t="shared" si="6" ref="D135:D198">IF(B135=0,"",C135/B135*100)</f>
        <v>86.15819209039547</v>
      </c>
      <c r="E135" s="16">
        <v>822</v>
      </c>
      <c r="F135" s="16">
        <f aca="true" t="shared" si="7" ref="F135:F198">C135-E135</f>
        <v>-212</v>
      </c>
      <c r="G135" s="26">
        <f aca="true" t="shared" si="8" ref="G135:G198">IF(E135=0,"",F135/E135*100)</f>
        <v>-25.790754257907544</v>
      </c>
    </row>
    <row r="136" spans="1:7" ht="24.75" customHeight="1">
      <c r="A136" s="207" t="s">
        <v>161</v>
      </c>
      <c r="B136" s="16">
        <f>SUM(B137,B143)</f>
        <v>362</v>
      </c>
      <c r="C136" s="16">
        <f>SUM(C137,C143)</f>
        <v>296</v>
      </c>
      <c r="D136" s="116">
        <f t="shared" si="6"/>
        <v>81.76795580110497</v>
      </c>
      <c r="E136" s="16">
        <f>SUM(E137,E143)</f>
        <v>603</v>
      </c>
      <c r="F136" s="16">
        <f t="shared" si="7"/>
        <v>-307</v>
      </c>
      <c r="G136" s="26">
        <f t="shared" si="8"/>
        <v>-50.91210613598673</v>
      </c>
    </row>
    <row r="137" spans="1:7" ht="24.75" customHeight="1">
      <c r="A137" s="207" t="s">
        <v>162</v>
      </c>
      <c r="B137" s="16">
        <f>SUM(B138:B142)</f>
        <v>315</v>
      </c>
      <c r="C137" s="16">
        <f>SUM(C138:C142)</f>
        <v>175</v>
      </c>
      <c r="D137" s="116">
        <f t="shared" si="6"/>
        <v>55.55555555555556</v>
      </c>
      <c r="E137" s="16">
        <f>SUM(E138:E142)</f>
        <v>549</v>
      </c>
      <c r="F137" s="16">
        <f t="shared" si="7"/>
        <v>-374</v>
      </c>
      <c r="G137" s="26">
        <f t="shared" si="8"/>
        <v>-68.12386156648452</v>
      </c>
    </row>
    <row r="138" spans="1:7" ht="24.75" customHeight="1">
      <c r="A138" s="148" t="s">
        <v>163</v>
      </c>
      <c r="B138" s="16">
        <v>30</v>
      </c>
      <c r="C138" s="16">
        <v>30</v>
      </c>
      <c r="D138" s="116">
        <f t="shared" si="6"/>
        <v>100</v>
      </c>
      <c r="E138" s="16">
        <v>30</v>
      </c>
      <c r="F138" s="16">
        <f t="shared" si="7"/>
        <v>0</v>
      </c>
      <c r="G138" s="26">
        <f t="shared" si="8"/>
        <v>0</v>
      </c>
    </row>
    <row r="139" spans="1:7" ht="24.75" customHeight="1">
      <c r="A139" s="148" t="s">
        <v>164</v>
      </c>
      <c r="B139" s="16">
        <v>45</v>
      </c>
      <c r="C139" s="16">
        <v>26</v>
      </c>
      <c r="D139" s="116">
        <f t="shared" si="6"/>
        <v>57.77777777777777</v>
      </c>
      <c r="E139" s="16">
        <v>85</v>
      </c>
      <c r="F139" s="16">
        <f t="shared" si="7"/>
        <v>-59</v>
      </c>
      <c r="G139" s="26">
        <f t="shared" si="8"/>
        <v>-69.41176470588235</v>
      </c>
    </row>
    <row r="140" spans="1:7" ht="24.75" customHeight="1">
      <c r="A140" s="148" t="s">
        <v>165</v>
      </c>
      <c r="B140" s="16">
        <v>211</v>
      </c>
      <c r="C140" s="16">
        <v>56</v>
      </c>
      <c r="D140" s="116">
        <f t="shared" si="6"/>
        <v>26.540284360189574</v>
      </c>
      <c r="E140" s="16">
        <v>220</v>
      </c>
      <c r="F140" s="16">
        <f t="shared" si="7"/>
        <v>-164</v>
      </c>
      <c r="G140" s="26">
        <f t="shared" si="8"/>
        <v>-74.54545454545455</v>
      </c>
    </row>
    <row r="141" spans="1:7" ht="24.75" customHeight="1">
      <c r="A141" s="148" t="s">
        <v>166</v>
      </c>
      <c r="B141" s="16">
        <v>5</v>
      </c>
      <c r="C141" s="16">
        <v>50</v>
      </c>
      <c r="D141" s="116">
        <f t="shared" si="6"/>
        <v>1000</v>
      </c>
      <c r="E141" s="16">
        <v>190</v>
      </c>
      <c r="F141" s="16">
        <f t="shared" si="7"/>
        <v>-140</v>
      </c>
      <c r="G141" s="26">
        <f t="shared" si="8"/>
        <v>-73.68421052631578</v>
      </c>
    </row>
    <row r="142" spans="1:7" ht="24.75" customHeight="1">
      <c r="A142" s="148" t="s">
        <v>167</v>
      </c>
      <c r="B142" s="16">
        <v>24</v>
      </c>
      <c r="C142" s="16">
        <v>13</v>
      </c>
      <c r="D142" s="116">
        <f t="shared" si="6"/>
        <v>54.166666666666664</v>
      </c>
      <c r="E142" s="16">
        <v>24</v>
      </c>
      <c r="F142" s="16">
        <f t="shared" si="7"/>
        <v>-11</v>
      </c>
      <c r="G142" s="26">
        <f t="shared" si="8"/>
        <v>-45.83333333333333</v>
      </c>
    </row>
    <row r="143" spans="1:7" ht="24.75" customHeight="1">
      <c r="A143" s="207" t="s">
        <v>168</v>
      </c>
      <c r="B143" s="16">
        <f>B144</f>
        <v>47</v>
      </c>
      <c r="C143" s="16">
        <f>C144</f>
        <v>121</v>
      </c>
      <c r="D143" s="116">
        <f t="shared" si="6"/>
        <v>257.4468085106383</v>
      </c>
      <c r="E143" s="16">
        <f>E144</f>
        <v>54</v>
      </c>
      <c r="F143" s="16">
        <f t="shared" si="7"/>
        <v>67</v>
      </c>
      <c r="G143" s="26">
        <f t="shared" si="8"/>
        <v>124.07407407407408</v>
      </c>
    </row>
    <row r="144" spans="1:7" ht="24.75" customHeight="1">
      <c r="A144" s="148" t="s">
        <v>169</v>
      </c>
      <c r="B144" s="16">
        <v>47</v>
      </c>
      <c r="C144" s="16">
        <v>121</v>
      </c>
      <c r="D144" s="116">
        <f t="shared" si="6"/>
        <v>257.4468085106383</v>
      </c>
      <c r="E144" s="16">
        <v>54</v>
      </c>
      <c r="F144" s="16">
        <f t="shared" si="7"/>
        <v>67</v>
      </c>
      <c r="G144" s="26">
        <f t="shared" si="8"/>
        <v>124.07407407407408</v>
      </c>
    </row>
    <row r="145" spans="1:7" ht="24.75" customHeight="1">
      <c r="A145" s="207" t="s">
        <v>170</v>
      </c>
      <c r="B145" s="16">
        <f>B146+B154+B156+B159+B167+B169</f>
        <v>23816</v>
      </c>
      <c r="C145" s="16">
        <f>C146+C154+C156+C159+C167+C169</f>
        <v>20795</v>
      </c>
      <c r="D145" s="116">
        <f t="shared" si="6"/>
        <v>87.31525025193147</v>
      </c>
      <c r="E145" s="16">
        <f>E146+E154+E156+E159+E167+E169</f>
        <v>20900</v>
      </c>
      <c r="F145" s="16">
        <f t="shared" si="7"/>
        <v>-105</v>
      </c>
      <c r="G145" s="26">
        <f t="shared" si="8"/>
        <v>-0.5023923444976076</v>
      </c>
    </row>
    <row r="146" spans="1:7" ht="24.75" customHeight="1">
      <c r="A146" s="207" t="s">
        <v>171</v>
      </c>
      <c r="B146" s="16">
        <f>SUM(B147:B153)</f>
        <v>20265</v>
      </c>
      <c r="C146" s="16">
        <f>SUM(C147:C153)</f>
        <v>17984</v>
      </c>
      <c r="D146" s="116">
        <f t="shared" si="6"/>
        <v>88.74414014310388</v>
      </c>
      <c r="E146" s="16">
        <f>SUM(E147:E153)</f>
        <v>17922</v>
      </c>
      <c r="F146" s="16">
        <f t="shared" si="7"/>
        <v>62</v>
      </c>
      <c r="G146" s="26">
        <f t="shared" si="8"/>
        <v>0.345943533087825</v>
      </c>
    </row>
    <row r="147" spans="1:7" ht="24.75" customHeight="1">
      <c r="A147" s="148" t="s">
        <v>81</v>
      </c>
      <c r="B147" s="16">
        <v>9844</v>
      </c>
      <c r="C147" s="16">
        <v>10154</v>
      </c>
      <c r="D147" s="116">
        <f t="shared" si="6"/>
        <v>103.14912637139375</v>
      </c>
      <c r="E147" s="16">
        <v>11282</v>
      </c>
      <c r="F147" s="16">
        <f t="shared" si="7"/>
        <v>-1128</v>
      </c>
      <c r="G147" s="26">
        <f t="shared" si="8"/>
        <v>-9.998227264669385</v>
      </c>
    </row>
    <row r="148" spans="1:7" ht="24.75" customHeight="1">
      <c r="A148" s="148" t="s">
        <v>82</v>
      </c>
      <c r="B148" s="16">
        <v>140</v>
      </c>
      <c r="C148" s="16">
        <v>106</v>
      </c>
      <c r="D148" s="116">
        <f t="shared" si="6"/>
        <v>75.71428571428571</v>
      </c>
      <c r="E148" s="16">
        <v>147</v>
      </c>
      <c r="F148" s="16">
        <f t="shared" si="7"/>
        <v>-41</v>
      </c>
      <c r="G148" s="26">
        <f t="shared" si="8"/>
        <v>-27.89115646258503</v>
      </c>
    </row>
    <row r="149" spans="1:7" ht="24.75" customHeight="1">
      <c r="A149" s="148" t="s">
        <v>109</v>
      </c>
      <c r="B149" s="16">
        <v>0</v>
      </c>
      <c r="C149" s="16">
        <v>0</v>
      </c>
      <c r="D149" s="116">
        <f t="shared" si="6"/>
      </c>
      <c r="E149" s="16">
        <v>34</v>
      </c>
      <c r="F149" s="16">
        <f t="shared" si="7"/>
        <v>-34</v>
      </c>
      <c r="G149" s="26">
        <f t="shared" si="8"/>
        <v>-100</v>
      </c>
    </row>
    <row r="150" spans="1:7" ht="24.75" customHeight="1">
      <c r="A150" s="148" t="s">
        <v>172</v>
      </c>
      <c r="B150" s="16">
        <v>0</v>
      </c>
      <c r="C150" s="16">
        <v>109</v>
      </c>
      <c r="D150" s="116">
        <f t="shared" si="6"/>
      </c>
      <c r="E150" s="16">
        <v>71</v>
      </c>
      <c r="F150" s="16">
        <f t="shared" si="7"/>
        <v>38</v>
      </c>
      <c r="G150" s="26">
        <f t="shared" si="8"/>
        <v>53.52112676056338</v>
      </c>
    </row>
    <row r="151" spans="1:7" ht="24.75" customHeight="1">
      <c r="A151" s="148" t="s">
        <v>173</v>
      </c>
      <c r="B151" s="16">
        <v>3110</v>
      </c>
      <c r="C151" s="16">
        <v>2324</v>
      </c>
      <c r="D151" s="116">
        <f t="shared" si="6"/>
        <v>74.72668810289389</v>
      </c>
      <c r="E151" s="16">
        <v>1389</v>
      </c>
      <c r="F151" s="16">
        <f t="shared" si="7"/>
        <v>935</v>
      </c>
      <c r="G151" s="26">
        <f t="shared" si="8"/>
        <v>67.31461483081354</v>
      </c>
    </row>
    <row r="152" spans="1:7" ht="24.75" customHeight="1">
      <c r="A152" s="148" t="s">
        <v>86</v>
      </c>
      <c r="B152" s="16">
        <v>721</v>
      </c>
      <c r="C152" s="16">
        <v>687</v>
      </c>
      <c r="D152" s="116">
        <f t="shared" si="6"/>
        <v>95.28432732316227</v>
      </c>
      <c r="E152" s="16">
        <v>810</v>
      </c>
      <c r="F152" s="16">
        <f t="shared" si="7"/>
        <v>-123</v>
      </c>
      <c r="G152" s="26">
        <f t="shared" si="8"/>
        <v>-15.185185185185185</v>
      </c>
    </row>
    <row r="153" spans="1:7" ht="24.75" customHeight="1">
      <c r="A153" s="148" t="s">
        <v>174</v>
      </c>
      <c r="B153" s="16">
        <v>6450</v>
      </c>
      <c r="C153" s="16">
        <v>4604</v>
      </c>
      <c r="D153" s="116">
        <f t="shared" si="6"/>
        <v>71.37984496124031</v>
      </c>
      <c r="E153" s="16">
        <v>4189</v>
      </c>
      <c r="F153" s="16">
        <f t="shared" si="7"/>
        <v>415</v>
      </c>
      <c r="G153" s="26">
        <f t="shared" si="8"/>
        <v>9.90689902124612</v>
      </c>
    </row>
    <row r="154" spans="1:7" ht="24.75" customHeight="1">
      <c r="A154" s="207" t="s">
        <v>175</v>
      </c>
      <c r="B154" s="16">
        <f>SUM(B155:B155)</f>
        <v>40</v>
      </c>
      <c r="C154" s="16">
        <f>SUM(C155:C155)</f>
        <v>40</v>
      </c>
      <c r="D154" s="116">
        <f t="shared" si="6"/>
        <v>100</v>
      </c>
      <c r="E154" s="16">
        <f>SUM(E155:E155)</f>
        <v>40</v>
      </c>
      <c r="F154" s="16">
        <f t="shared" si="7"/>
        <v>0</v>
      </c>
      <c r="G154" s="26">
        <f t="shared" si="8"/>
        <v>0</v>
      </c>
    </row>
    <row r="155" spans="1:7" ht="24.75" customHeight="1">
      <c r="A155" s="148" t="s">
        <v>176</v>
      </c>
      <c r="B155" s="16">
        <v>40</v>
      </c>
      <c r="C155" s="16">
        <v>40</v>
      </c>
      <c r="D155" s="116">
        <f t="shared" si="6"/>
        <v>100</v>
      </c>
      <c r="E155" s="16">
        <v>40</v>
      </c>
      <c r="F155" s="16">
        <f t="shared" si="7"/>
        <v>0</v>
      </c>
      <c r="G155" s="26">
        <f t="shared" si="8"/>
        <v>0</v>
      </c>
    </row>
    <row r="156" spans="1:7" ht="24.75" customHeight="1">
      <c r="A156" s="207" t="s">
        <v>177</v>
      </c>
      <c r="B156" s="16">
        <f>SUM(B157:B158)</f>
        <v>400</v>
      </c>
      <c r="C156" s="16">
        <f>SUM(C157:C158)</f>
        <v>300</v>
      </c>
      <c r="D156" s="116">
        <f t="shared" si="6"/>
        <v>75</v>
      </c>
      <c r="E156" s="16">
        <f>SUM(E157:E158)</f>
        <v>0</v>
      </c>
      <c r="F156" s="16">
        <f t="shared" si="7"/>
        <v>300</v>
      </c>
      <c r="G156" s="26">
        <f t="shared" si="8"/>
      </c>
    </row>
    <row r="157" spans="1:7" ht="24.75" customHeight="1">
      <c r="A157" s="148" t="s">
        <v>178</v>
      </c>
      <c r="B157" s="16">
        <v>300</v>
      </c>
      <c r="C157" s="16">
        <v>200</v>
      </c>
      <c r="D157" s="116">
        <f t="shared" si="6"/>
        <v>66.66666666666666</v>
      </c>
      <c r="E157" s="16"/>
      <c r="F157" s="16">
        <f t="shared" si="7"/>
        <v>200</v>
      </c>
      <c r="G157" s="26">
        <f t="shared" si="8"/>
      </c>
    </row>
    <row r="158" spans="1:7" ht="24.75" customHeight="1">
      <c r="A158" s="148" t="s">
        <v>179</v>
      </c>
      <c r="B158" s="16">
        <v>100</v>
      </c>
      <c r="C158" s="16">
        <v>100</v>
      </c>
      <c r="D158" s="116">
        <f t="shared" si="6"/>
        <v>100</v>
      </c>
      <c r="E158" s="16">
        <v>0</v>
      </c>
      <c r="F158" s="16">
        <f t="shared" si="7"/>
        <v>100</v>
      </c>
      <c r="G158" s="26">
        <f t="shared" si="8"/>
      </c>
    </row>
    <row r="159" spans="1:7" ht="24.75" customHeight="1">
      <c r="A159" s="207" t="s">
        <v>180</v>
      </c>
      <c r="B159" s="16">
        <f>SUM(B160:B166)</f>
        <v>1404</v>
      </c>
      <c r="C159" s="16">
        <f>SUM(C160:C166)</f>
        <v>1225</v>
      </c>
      <c r="D159" s="116">
        <f t="shared" si="6"/>
        <v>87.25071225071225</v>
      </c>
      <c r="E159" s="16">
        <f>SUM(E160:E166)</f>
        <v>1375</v>
      </c>
      <c r="F159" s="16">
        <f t="shared" si="7"/>
        <v>-150</v>
      </c>
      <c r="G159" s="26">
        <f t="shared" si="8"/>
        <v>-10.909090909090908</v>
      </c>
    </row>
    <row r="160" spans="1:7" ht="24.75" customHeight="1">
      <c r="A160" s="148" t="s">
        <v>81</v>
      </c>
      <c r="B160" s="16">
        <v>941</v>
      </c>
      <c r="C160" s="16">
        <v>931</v>
      </c>
      <c r="D160" s="116">
        <f t="shared" si="6"/>
        <v>98.93730074388948</v>
      </c>
      <c r="E160" s="16">
        <v>1047</v>
      </c>
      <c r="F160" s="16">
        <f t="shared" si="7"/>
        <v>-116</v>
      </c>
      <c r="G160" s="26">
        <f t="shared" si="8"/>
        <v>-11.0792741165234</v>
      </c>
    </row>
    <row r="161" spans="1:7" ht="24.75" customHeight="1">
      <c r="A161" s="148" t="s">
        <v>181</v>
      </c>
      <c r="B161" s="16">
        <v>33</v>
      </c>
      <c r="C161" s="16">
        <v>14</v>
      </c>
      <c r="D161" s="116">
        <f t="shared" si="6"/>
        <v>42.42424242424242</v>
      </c>
      <c r="E161" s="16">
        <v>27</v>
      </c>
      <c r="F161" s="16">
        <f t="shared" si="7"/>
        <v>-13</v>
      </c>
      <c r="G161" s="26">
        <f t="shared" si="8"/>
        <v>-48.148148148148145</v>
      </c>
    </row>
    <row r="162" spans="1:7" ht="24.75" customHeight="1">
      <c r="A162" s="148" t="s">
        <v>182</v>
      </c>
      <c r="B162" s="16">
        <v>45</v>
      </c>
      <c r="C162" s="16">
        <v>13</v>
      </c>
      <c r="D162" s="116">
        <f t="shared" si="6"/>
        <v>28.888888888888886</v>
      </c>
      <c r="E162" s="16">
        <v>46</v>
      </c>
      <c r="F162" s="16">
        <f t="shared" si="7"/>
        <v>-33</v>
      </c>
      <c r="G162" s="26">
        <f t="shared" si="8"/>
        <v>-71.73913043478261</v>
      </c>
    </row>
    <row r="163" spans="1:7" ht="24.75" customHeight="1">
      <c r="A163" s="148" t="s">
        <v>183</v>
      </c>
      <c r="B163" s="16">
        <v>61</v>
      </c>
      <c r="C163" s="16">
        <v>4</v>
      </c>
      <c r="D163" s="116">
        <f t="shared" si="6"/>
        <v>6.557377049180328</v>
      </c>
      <c r="E163" s="16">
        <v>99</v>
      </c>
      <c r="F163" s="16">
        <f t="shared" si="7"/>
        <v>-95</v>
      </c>
      <c r="G163" s="26">
        <f t="shared" si="8"/>
        <v>-95.95959595959596</v>
      </c>
    </row>
    <row r="164" spans="1:7" ht="24.75" customHeight="1">
      <c r="A164" s="148" t="s">
        <v>184</v>
      </c>
      <c r="B164" s="16">
        <v>146</v>
      </c>
      <c r="C164" s="16">
        <v>87</v>
      </c>
      <c r="D164" s="116">
        <f t="shared" si="6"/>
        <v>59.589041095890416</v>
      </c>
      <c r="E164" s="16">
        <v>42</v>
      </c>
      <c r="F164" s="16">
        <f t="shared" si="7"/>
        <v>45</v>
      </c>
      <c r="G164" s="26">
        <f t="shared" si="8"/>
        <v>107.14285714285714</v>
      </c>
    </row>
    <row r="165" spans="1:7" ht="24.75" customHeight="1">
      <c r="A165" s="148" t="s">
        <v>86</v>
      </c>
      <c r="B165" s="16">
        <v>29</v>
      </c>
      <c r="C165" s="16">
        <v>28</v>
      </c>
      <c r="D165" s="116">
        <f t="shared" si="6"/>
        <v>96.55172413793103</v>
      </c>
      <c r="E165" s="16">
        <v>19</v>
      </c>
      <c r="F165" s="16">
        <f t="shared" si="7"/>
        <v>9</v>
      </c>
      <c r="G165" s="26">
        <f t="shared" si="8"/>
        <v>47.368421052631575</v>
      </c>
    </row>
    <row r="166" spans="1:7" ht="24.75" customHeight="1">
      <c r="A166" s="148" t="s">
        <v>185</v>
      </c>
      <c r="B166" s="16">
        <v>149</v>
      </c>
      <c r="C166" s="16">
        <v>148</v>
      </c>
      <c r="D166" s="116">
        <f t="shared" si="6"/>
        <v>99.32885906040269</v>
      </c>
      <c r="E166" s="16">
        <v>95</v>
      </c>
      <c r="F166" s="16">
        <f t="shared" si="7"/>
        <v>53</v>
      </c>
      <c r="G166" s="26">
        <f t="shared" si="8"/>
        <v>55.78947368421052</v>
      </c>
    </row>
    <row r="167" spans="1:7" ht="24.75" customHeight="1">
      <c r="A167" s="207" t="s">
        <v>186</v>
      </c>
      <c r="B167" s="16">
        <f>SUM(B168:B168)</f>
        <v>0</v>
      </c>
      <c r="C167" s="16">
        <f>SUM(C168:C168)</f>
        <v>3</v>
      </c>
      <c r="D167" s="116">
        <f t="shared" si="6"/>
      </c>
      <c r="E167" s="16">
        <f>SUM(E168:E168)</f>
        <v>3</v>
      </c>
      <c r="F167" s="16">
        <f t="shared" si="7"/>
        <v>0</v>
      </c>
      <c r="G167" s="26">
        <f t="shared" si="8"/>
        <v>0</v>
      </c>
    </row>
    <row r="168" spans="1:7" ht="24.75" customHeight="1">
      <c r="A168" s="148" t="s">
        <v>187</v>
      </c>
      <c r="B168" s="16">
        <v>0</v>
      </c>
      <c r="C168" s="16">
        <v>3</v>
      </c>
      <c r="D168" s="116">
        <f t="shared" si="6"/>
      </c>
      <c r="E168" s="16">
        <v>3</v>
      </c>
      <c r="F168" s="16">
        <f t="shared" si="7"/>
        <v>0</v>
      </c>
      <c r="G168" s="26">
        <f t="shared" si="8"/>
        <v>0</v>
      </c>
    </row>
    <row r="169" spans="1:7" ht="24.75" customHeight="1">
      <c r="A169" s="207" t="s">
        <v>188</v>
      </c>
      <c r="B169" s="16">
        <f>SUM(B170:B170)</f>
        <v>1707</v>
      </c>
      <c r="C169" s="16">
        <f>SUM(C170:C170)</f>
        <v>1243</v>
      </c>
      <c r="D169" s="116">
        <f t="shared" si="6"/>
        <v>72.81780902167544</v>
      </c>
      <c r="E169" s="16">
        <f>SUM(E170:E170)</f>
        <v>1560</v>
      </c>
      <c r="F169" s="16">
        <f t="shared" si="7"/>
        <v>-317</v>
      </c>
      <c r="G169" s="26">
        <f t="shared" si="8"/>
        <v>-20.32051282051282</v>
      </c>
    </row>
    <row r="170" spans="1:7" ht="24.75" customHeight="1">
      <c r="A170" s="148" t="s">
        <v>189</v>
      </c>
      <c r="B170" s="16">
        <v>1707</v>
      </c>
      <c r="C170" s="16">
        <v>1243</v>
      </c>
      <c r="D170" s="116">
        <f t="shared" si="6"/>
        <v>72.81780902167544</v>
      </c>
      <c r="E170" s="16">
        <v>1560</v>
      </c>
      <c r="F170" s="16">
        <f t="shared" si="7"/>
        <v>-317</v>
      </c>
      <c r="G170" s="26">
        <f t="shared" si="8"/>
        <v>-20.32051282051282</v>
      </c>
    </row>
    <row r="171" spans="1:7" ht="24.75" customHeight="1">
      <c r="A171" s="207" t="s">
        <v>190</v>
      </c>
      <c r="B171" s="16">
        <f>B172+B175+B181+B183+B186+B189+B192</f>
        <v>86677</v>
      </c>
      <c r="C171" s="16">
        <f>C172+C175+C181+C183+C186+C189+C192</f>
        <v>78583</v>
      </c>
      <c r="D171" s="116">
        <f t="shared" si="6"/>
        <v>90.66188262168741</v>
      </c>
      <c r="E171" s="16">
        <f>E172+E175+E181+E183+E186+E189+E192</f>
        <v>74031</v>
      </c>
      <c r="F171" s="16">
        <f t="shared" si="7"/>
        <v>4552</v>
      </c>
      <c r="G171" s="26">
        <f t="shared" si="8"/>
        <v>6.148775512960786</v>
      </c>
    </row>
    <row r="172" spans="1:7" ht="24.75" customHeight="1">
      <c r="A172" s="207" t="s">
        <v>191</v>
      </c>
      <c r="B172" s="16">
        <f>SUM(B173:B174)</f>
        <v>7588</v>
      </c>
      <c r="C172" s="16">
        <f>SUM(C173:C174)</f>
        <v>1063</v>
      </c>
      <c r="D172" s="116">
        <f t="shared" si="6"/>
        <v>14.008961518186611</v>
      </c>
      <c r="E172" s="16">
        <f>SUM(E173:E174)</f>
        <v>1261</v>
      </c>
      <c r="F172" s="16">
        <f t="shared" si="7"/>
        <v>-198</v>
      </c>
      <c r="G172" s="26">
        <f t="shared" si="8"/>
        <v>-15.701823949246629</v>
      </c>
    </row>
    <row r="173" spans="1:7" ht="24.75" customHeight="1">
      <c r="A173" s="148" t="s">
        <v>81</v>
      </c>
      <c r="B173" s="16">
        <v>259</v>
      </c>
      <c r="C173" s="16">
        <v>246</v>
      </c>
      <c r="D173" s="116">
        <f t="shared" si="6"/>
        <v>94.98069498069498</v>
      </c>
      <c r="E173" s="16">
        <v>279</v>
      </c>
      <c r="F173" s="16">
        <f t="shared" si="7"/>
        <v>-33</v>
      </c>
      <c r="G173" s="26">
        <f t="shared" si="8"/>
        <v>-11.827956989247312</v>
      </c>
    </row>
    <row r="174" spans="1:7" ht="24.75" customHeight="1">
      <c r="A174" s="148" t="s">
        <v>192</v>
      </c>
      <c r="B174" s="16">
        <v>7329</v>
      </c>
      <c r="C174" s="16">
        <v>817</v>
      </c>
      <c r="D174" s="116">
        <f t="shared" si="6"/>
        <v>11.14749624778278</v>
      </c>
      <c r="E174" s="16">
        <v>982</v>
      </c>
      <c r="F174" s="16">
        <f t="shared" si="7"/>
        <v>-165</v>
      </c>
      <c r="G174" s="26">
        <f t="shared" si="8"/>
        <v>-16.802443991853362</v>
      </c>
    </row>
    <row r="175" spans="1:7" ht="24.75" customHeight="1">
      <c r="A175" s="207" t="s">
        <v>193</v>
      </c>
      <c r="B175" s="16">
        <f>SUM(B176:B180)</f>
        <v>60236</v>
      </c>
      <c r="C175" s="16">
        <f>SUM(C176:C180)</f>
        <v>59847</v>
      </c>
      <c r="D175" s="116">
        <f t="shared" si="6"/>
        <v>99.35420678663922</v>
      </c>
      <c r="E175" s="16">
        <f>SUM(E176:E180)</f>
        <v>61828</v>
      </c>
      <c r="F175" s="16">
        <f t="shared" si="7"/>
        <v>-1981</v>
      </c>
      <c r="G175" s="26">
        <f t="shared" si="8"/>
        <v>-3.2040499450087343</v>
      </c>
    </row>
    <row r="176" spans="1:7" ht="24.75" customHeight="1">
      <c r="A176" s="148" t="s">
        <v>194</v>
      </c>
      <c r="B176" s="16">
        <v>8519</v>
      </c>
      <c r="C176" s="16">
        <v>8712</v>
      </c>
      <c r="D176" s="116">
        <f t="shared" si="6"/>
        <v>102.26552412254959</v>
      </c>
      <c r="E176" s="16">
        <v>7517</v>
      </c>
      <c r="F176" s="16">
        <f t="shared" si="7"/>
        <v>1195</v>
      </c>
      <c r="G176" s="26">
        <f t="shared" si="8"/>
        <v>15.89729945456964</v>
      </c>
    </row>
    <row r="177" spans="1:7" ht="24.75" customHeight="1">
      <c r="A177" s="148" t="s">
        <v>195</v>
      </c>
      <c r="B177" s="16">
        <v>21961</v>
      </c>
      <c r="C177" s="16">
        <v>22049</v>
      </c>
      <c r="D177" s="116">
        <f t="shared" si="6"/>
        <v>100.40071035016621</v>
      </c>
      <c r="E177" s="16">
        <v>20603</v>
      </c>
      <c r="F177" s="16">
        <f t="shared" si="7"/>
        <v>1446</v>
      </c>
      <c r="G177" s="26">
        <f t="shared" si="8"/>
        <v>7.018395379313692</v>
      </c>
    </row>
    <row r="178" spans="1:7" ht="24.75" customHeight="1">
      <c r="A178" s="148" t="s">
        <v>196</v>
      </c>
      <c r="B178" s="16">
        <v>10894</v>
      </c>
      <c r="C178" s="16">
        <v>10696</v>
      </c>
      <c r="D178" s="116">
        <f t="shared" si="6"/>
        <v>98.18248577198457</v>
      </c>
      <c r="E178" s="16">
        <v>10457</v>
      </c>
      <c r="F178" s="16">
        <f t="shared" si="7"/>
        <v>239</v>
      </c>
      <c r="G178" s="26">
        <f t="shared" si="8"/>
        <v>2.285550349048484</v>
      </c>
    </row>
    <row r="179" spans="1:7" ht="24.75" customHeight="1">
      <c r="A179" s="148" t="s">
        <v>197</v>
      </c>
      <c r="B179" s="16">
        <v>9880</v>
      </c>
      <c r="C179" s="16">
        <v>9140</v>
      </c>
      <c r="D179" s="116">
        <f t="shared" si="6"/>
        <v>92.51012145748987</v>
      </c>
      <c r="E179" s="16">
        <v>9522</v>
      </c>
      <c r="F179" s="16">
        <f t="shared" si="7"/>
        <v>-382</v>
      </c>
      <c r="G179" s="26">
        <f t="shared" si="8"/>
        <v>-4.011762234824617</v>
      </c>
    </row>
    <row r="180" spans="1:7" ht="24.75" customHeight="1">
      <c r="A180" s="148" t="s">
        <v>198</v>
      </c>
      <c r="B180" s="16">
        <v>8982</v>
      </c>
      <c r="C180" s="16">
        <v>9250</v>
      </c>
      <c r="D180" s="116">
        <f t="shared" si="6"/>
        <v>102.9837452683144</v>
      </c>
      <c r="E180" s="16">
        <v>13729</v>
      </c>
      <c r="F180" s="16">
        <f t="shared" si="7"/>
        <v>-4479</v>
      </c>
      <c r="G180" s="26">
        <f t="shared" si="8"/>
        <v>-32.624371767790805</v>
      </c>
    </row>
    <row r="181" spans="1:7" ht="24.75" customHeight="1">
      <c r="A181" s="207" t="s">
        <v>199</v>
      </c>
      <c r="B181" s="16">
        <f>SUM(B182:B182)</f>
        <v>6609</v>
      </c>
      <c r="C181" s="16">
        <f>SUM(C182:C182)</f>
        <v>6013</v>
      </c>
      <c r="D181" s="116">
        <f t="shared" si="6"/>
        <v>90.98199425026479</v>
      </c>
      <c r="E181" s="16">
        <f>SUM(E182:E182)</f>
        <v>6181</v>
      </c>
      <c r="F181" s="16">
        <f t="shared" si="7"/>
        <v>-168</v>
      </c>
      <c r="G181" s="26">
        <f t="shared" si="8"/>
        <v>-2.7180067950169877</v>
      </c>
    </row>
    <row r="182" spans="1:7" ht="24.75" customHeight="1">
      <c r="A182" s="148" t="s">
        <v>200</v>
      </c>
      <c r="B182" s="16">
        <v>6609</v>
      </c>
      <c r="C182" s="16">
        <v>6013</v>
      </c>
      <c r="D182" s="116">
        <f t="shared" si="6"/>
        <v>90.98199425026479</v>
      </c>
      <c r="E182" s="16">
        <v>6181</v>
      </c>
      <c r="F182" s="16">
        <f t="shared" si="7"/>
        <v>-168</v>
      </c>
      <c r="G182" s="26">
        <f t="shared" si="8"/>
        <v>-2.7180067950169877</v>
      </c>
    </row>
    <row r="183" spans="1:7" ht="24.75" customHeight="1">
      <c r="A183" s="207" t="s">
        <v>201</v>
      </c>
      <c r="B183" s="16">
        <f>SUM(B184:B185)</f>
        <v>167</v>
      </c>
      <c r="C183" s="16">
        <f>SUM(C184:C185)</f>
        <v>88</v>
      </c>
      <c r="D183" s="116">
        <f t="shared" si="6"/>
        <v>52.69461077844312</v>
      </c>
      <c r="E183" s="16">
        <f>SUM(E184:E185)</f>
        <v>26</v>
      </c>
      <c r="F183" s="16">
        <f t="shared" si="7"/>
        <v>62</v>
      </c>
      <c r="G183" s="26">
        <f t="shared" si="8"/>
        <v>238.46153846153845</v>
      </c>
    </row>
    <row r="184" spans="1:7" ht="24.75" customHeight="1">
      <c r="A184" s="148" t="s">
        <v>202</v>
      </c>
      <c r="B184" s="16">
        <v>0</v>
      </c>
      <c r="C184" s="16">
        <v>4</v>
      </c>
      <c r="D184" s="116">
        <f t="shared" si="6"/>
      </c>
      <c r="E184" s="16"/>
      <c r="F184" s="16">
        <f t="shared" si="7"/>
        <v>4</v>
      </c>
      <c r="G184" s="26">
        <f t="shared" si="8"/>
      </c>
    </row>
    <row r="185" spans="1:7" ht="24.75" customHeight="1">
      <c r="A185" s="148" t="s">
        <v>203</v>
      </c>
      <c r="B185" s="16">
        <v>167</v>
      </c>
      <c r="C185" s="16">
        <v>84</v>
      </c>
      <c r="D185" s="116">
        <f t="shared" si="6"/>
        <v>50.29940119760479</v>
      </c>
      <c r="E185" s="16">
        <v>26</v>
      </c>
      <c r="F185" s="16">
        <f t="shared" si="7"/>
        <v>58</v>
      </c>
      <c r="G185" s="26">
        <f t="shared" si="8"/>
        <v>223.0769230769231</v>
      </c>
    </row>
    <row r="186" spans="1:7" ht="24.75" customHeight="1">
      <c r="A186" s="207" t="s">
        <v>204</v>
      </c>
      <c r="B186" s="16">
        <f>SUM(B187:B188)</f>
        <v>1424</v>
      </c>
      <c r="C186" s="16">
        <f>SUM(C187:C188)</f>
        <v>1396</v>
      </c>
      <c r="D186" s="116">
        <f t="shared" si="6"/>
        <v>98.03370786516854</v>
      </c>
      <c r="E186" s="16">
        <f>SUM(E187:E188)</f>
        <v>1313</v>
      </c>
      <c r="F186" s="16">
        <f t="shared" si="7"/>
        <v>83</v>
      </c>
      <c r="G186" s="26">
        <f t="shared" si="8"/>
        <v>6.321401370906321</v>
      </c>
    </row>
    <row r="187" spans="1:7" ht="24.75" customHeight="1">
      <c r="A187" s="148" t="s">
        <v>205</v>
      </c>
      <c r="B187" s="16">
        <v>1151</v>
      </c>
      <c r="C187" s="16">
        <v>1128</v>
      </c>
      <c r="D187" s="116">
        <f t="shared" si="6"/>
        <v>98.00173761946134</v>
      </c>
      <c r="E187" s="16">
        <v>1095</v>
      </c>
      <c r="F187" s="16">
        <f t="shared" si="7"/>
        <v>33</v>
      </c>
      <c r="G187" s="26">
        <f t="shared" si="8"/>
        <v>3.0136986301369864</v>
      </c>
    </row>
    <row r="188" spans="1:7" ht="24.75" customHeight="1">
      <c r="A188" s="148" t="s">
        <v>206</v>
      </c>
      <c r="B188" s="16">
        <v>273</v>
      </c>
      <c r="C188" s="16">
        <v>268</v>
      </c>
      <c r="D188" s="116">
        <f t="shared" si="6"/>
        <v>98.16849816849816</v>
      </c>
      <c r="E188" s="16">
        <v>218</v>
      </c>
      <c r="F188" s="16">
        <f t="shared" si="7"/>
        <v>50</v>
      </c>
      <c r="G188" s="26">
        <f t="shared" si="8"/>
        <v>22.93577981651376</v>
      </c>
    </row>
    <row r="189" spans="1:7" ht="24.75" customHeight="1">
      <c r="A189" s="207" t="s">
        <v>207</v>
      </c>
      <c r="B189" s="16">
        <f>SUM(B190:B191)</f>
        <v>4108</v>
      </c>
      <c r="C189" s="16">
        <f>SUM(C190:C191)</f>
        <v>5373</v>
      </c>
      <c r="D189" s="116">
        <f t="shared" si="6"/>
        <v>130.7935735150925</v>
      </c>
      <c r="E189" s="16">
        <f>SUM(E190:E191)</f>
        <v>2783</v>
      </c>
      <c r="F189" s="16">
        <f t="shared" si="7"/>
        <v>2590</v>
      </c>
      <c r="G189" s="26">
        <f t="shared" si="8"/>
        <v>93.06503772906935</v>
      </c>
    </row>
    <row r="190" spans="1:7" ht="24.75" customHeight="1">
      <c r="A190" s="148" t="s">
        <v>208</v>
      </c>
      <c r="B190" s="16">
        <v>0</v>
      </c>
      <c r="C190" s="16">
        <v>30</v>
      </c>
      <c r="D190" s="116">
        <f t="shared" si="6"/>
      </c>
      <c r="E190" s="16"/>
      <c r="F190" s="16">
        <f t="shared" si="7"/>
        <v>30</v>
      </c>
      <c r="G190" s="26">
        <f t="shared" si="8"/>
      </c>
    </row>
    <row r="191" spans="1:7" ht="24.75" customHeight="1">
      <c r="A191" s="148" t="s">
        <v>209</v>
      </c>
      <c r="B191" s="16">
        <v>4108</v>
      </c>
      <c r="C191" s="16">
        <v>5343</v>
      </c>
      <c r="D191" s="116">
        <f t="shared" si="6"/>
        <v>130.0632911392405</v>
      </c>
      <c r="E191" s="16">
        <v>2783</v>
      </c>
      <c r="F191" s="16">
        <f t="shared" si="7"/>
        <v>2560</v>
      </c>
      <c r="G191" s="26">
        <f t="shared" si="8"/>
        <v>91.98706431908012</v>
      </c>
    </row>
    <row r="192" spans="1:7" ht="24.75" customHeight="1">
      <c r="A192" s="207" t="s">
        <v>210</v>
      </c>
      <c r="B192" s="16">
        <f>B193</f>
        <v>6545</v>
      </c>
      <c r="C192" s="16">
        <f>C193</f>
        <v>4803</v>
      </c>
      <c r="D192" s="116">
        <f t="shared" si="6"/>
        <v>73.3842627960275</v>
      </c>
      <c r="E192" s="16">
        <f>E193</f>
        <v>639</v>
      </c>
      <c r="F192" s="16">
        <f t="shared" si="7"/>
        <v>4164</v>
      </c>
      <c r="G192" s="26">
        <f t="shared" si="8"/>
        <v>651.6431924882629</v>
      </c>
    </row>
    <row r="193" spans="1:7" ht="24.75" customHeight="1">
      <c r="A193" s="148" t="s">
        <v>211</v>
      </c>
      <c r="B193" s="16">
        <v>6545</v>
      </c>
      <c r="C193" s="16">
        <v>4803</v>
      </c>
      <c r="D193" s="116">
        <f t="shared" si="6"/>
        <v>73.3842627960275</v>
      </c>
      <c r="E193" s="16">
        <v>639</v>
      </c>
      <c r="F193" s="16">
        <f t="shared" si="7"/>
        <v>4164</v>
      </c>
      <c r="G193" s="26">
        <f t="shared" si="8"/>
        <v>651.6431924882629</v>
      </c>
    </row>
    <row r="194" spans="1:7" ht="24.75" customHeight="1">
      <c r="A194" s="207" t="s">
        <v>212</v>
      </c>
      <c r="B194" s="16">
        <f>SUM(B195,B198,B201,B203,B206,B208,B211)</f>
        <v>12808</v>
      </c>
      <c r="C194" s="16">
        <f>SUM(C195,C198,C201,C203,C206,C208,C211)</f>
        <v>10781</v>
      </c>
      <c r="D194" s="116">
        <f t="shared" si="6"/>
        <v>84.1739537788882</v>
      </c>
      <c r="E194" s="16">
        <f>SUM(E195,E198,E201,E203,E206,E208,E211)</f>
        <v>9125</v>
      </c>
      <c r="F194" s="16">
        <f t="shared" si="7"/>
        <v>1656</v>
      </c>
      <c r="G194" s="26">
        <f t="shared" si="8"/>
        <v>18.147945205479452</v>
      </c>
    </row>
    <row r="195" spans="1:7" ht="24.75" customHeight="1">
      <c r="A195" s="207" t="s">
        <v>213</v>
      </c>
      <c r="B195" s="16">
        <f>SUM(B196:B197)</f>
        <v>835</v>
      </c>
      <c r="C195" s="16">
        <f>SUM(C196:C197)</f>
        <v>711</v>
      </c>
      <c r="D195" s="116">
        <f t="shared" si="6"/>
        <v>85.1497005988024</v>
      </c>
      <c r="E195" s="16">
        <f>SUM(E196:E197)</f>
        <v>1280</v>
      </c>
      <c r="F195" s="16">
        <f t="shared" si="7"/>
        <v>-569</v>
      </c>
      <c r="G195" s="26">
        <f t="shared" si="8"/>
        <v>-44.453125</v>
      </c>
    </row>
    <row r="196" spans="1:7" ht="24.75" customHeight="1">
      <c r="A196" s="148" t="s">
        <v>81</v>
      </c>
      <c r="B196" s="16">
        <v>658</v>
      </c>
      <c r="C196" s="16">
        <v>589</v>
      </c>
      <c r="D196" s="116">
        <f t="shared" si="6"/>
        <v>89.51367781155015</v>
      </c>
      <c r="E196" s="16">
        <v>706</v>
      </c>
      <c r="F196" s="16">
        <f t="shared" si="7"/>
        <v>-117</v>
      </c>
      <c r="G196" s="26">
        <f t="shared" si="8"/>
        <v>-16.572237960339944</v>
      </c>
    </row>
    <row r="197" spans="1:7" ht="24.75" customHeight="1">
      <c r="A197" s="148" t="s">
        <v>214</v>
      </c>
      <c r="B197" s="16">
        <v>177</v>
      </c>
      <c r="C197" s="16">
        <v>122</v>
      </c>
      <c r="D197" s="116">
        <f t="shared" si="6"/>
        <v>68.92655367231639</v>
      </c>
      <c r="E197" s="16">
        <v>574</v>
      </c>
      <c r="F197" s="16">
        <f t="shared" si="7"/>
        <v>-452</v>
      </c>
      <c r="G197" s="26">
        <f t="shared" si="8"/>
        <v>-78.74564459930313</v>
      </c>
    </row>
    <row r="198" spans="1:7" ht="24.75" customHeight="1">
      <c r="A198" s="207" t="s">
        <v>215</v>
      </c>
      <c r="B198" s="16">
        <f>SUM(B199:B200)</f>
        <v>1121</v>
      </c>
      <c r="C198" s="16">
        <f>SUM(C199:C200)</f>
        <v>1075</v>
      </c>
      <c r="D198" s="116">
        <f t="shared" si="6"/>
        <v>95.89652096342552</v>
      </c>
      <c r="E198" s="16">
        <f>SUM(E199:E200)</f>
        <v>100</v>
      </c>
      <c r="F198" s="16">
        <f t="shared" si="7"/>
        <v>975</v>
      </c>
      <c r="G198" s="26">
        <f t="shared" si="8"/>
        <v>975</v>
      </c>
    </row>
    <row r="199" spans="1:7" ht="24.75" customHeight="1">
      <c r="A199" s="148" t="s">
        <v>216</v>
      </c>
      <c r="B199" s="16">
        <v>0</v>
      </c>
      <c r="C199" s="16">
        <v>900</v>
      </c>
      <c r="D199" s="116">
        <f aca="true" t="shared" si="9" ref="D199:D262">IF(B199=0,"",C199/B199*100)</f>
      </c>
      <c r="E199" s="16">
        <v>100</v>
      </c>
      <c r="F199" s="16">
        <f aca="true" t="shared" si="10" ref="F199:F262">C199-E199</f>
        <v>800</v>
      </c>
      <c r="G199" s="26">
        <f aca="true" t="shared" si="11" ref="G199:G262">IF(E199=0,"",F199/E199*100)</f>
        <v>800</v>
      </c>
    </row>
    <row r="200" spans="1:7" ht="24.75" customHeight="1">
      <c r="A200" s="148" t="s">
        <v>217</v>
      </c>
      <c r="B200" s="16">
        <v>1121</v>
      </c>
      <c r="C200" s="16">
        <v>175</v>
      </c>
      <c r="D200" s="116">
        <f t="shared" si="9"/>
        <v>15.611061552185548</v>
      </c>
      <c r="E200" s="16"/>
      <c r="F200" s="16">
        <f t="shared" si="10"/>
        <v>175</v>
      </c>
      <c r="G200" s="26">
        <f t="shared" si="11"/>
      </c>
    </row>
    <row r="201" spans="1:7" ht="24.75" customHeight="1">
      <c r="A201" s="207" t="s">
        <v>218</v>
      </c>
      <c r="B201" s="16">
        <f>SUM(B202:B202)</f>
        <v>0</v>
      </c>
      <c r="C201" s="16">
        <f>SUM(C202:C202)</f>
        <v>315</v>
      </c>
      <c r="D201" s="116">
        <f t="shared" si="9"/>
      </c>
      <c r="E201" s="16">
        <f>SUM(E202:E202)</f>
        <v>702</v>
      </c>
      <c r="F201" s="16">
        <f t="shared" si="10"/>
        <v>-387</v>
      </c>
      <c r="G201" s="26">
        <f t="shared" si="11"/>
        <v>-55.12820512820513</v>
      </c>
    </row>
    <row r="202" spans="1:7" ht="24.75" customHeight="1">
      <c r="A202" s="148" t="s">
        <v>219</v>
      </c>
      <c r="B202" s="16">
        <v>0</v>
      </c>
      <c r="C202" s="16">
        <v>315</v>
      </c>
      <c r="D202" s="116">
        <f t="shared" si="9"/>
      </c>
      <c r="E202" s="16">
        <v>702</v>
      </c>
      <c r="F202" s="16">
        <f t="shared" si="10"/>
        <v>-387</v>
      </c>
      <c r="G202" s="26">
        <f t="shared" si="11"/>
        <v>-55.12820512820513</v>
      </c>
    </row>
    <row r="203" spans="1:7" ht="24.75" customHeight="1">
      <c r="A203" s="207" t="s">
        <v>220</v>
      </c>
      <c r="B203" s="16">
        <f>SUM(B204:B205)</f>
        <v>8051</v>
      </c>
      <c r="C203" s="16">
        <f>SUM(C204:C205)</f>
        <v>7027</v>
      </c>
      <c r="D203" s="116">
        <f t="shared" si="9"/>
        <v>87.28108309526766</v>
      </c>
      <c r="E203" s="16">
        <f>SUM(E204:E205)</f>
        <v>5784</v>
      </c>
      <c r="F203" s="16">
        <f t="shared" si="10"/>
        <v>1243</v>
      </c>
      <c r="G203" s="26">
        <f t="shared" si="11"/>
        <v>21.490318118948824</v>
      </c>
    </row>
    <row r="204" spans="1:7" ht="24.75" customHeight="1">
      <c r="A204" s="148" t="s">
        <v>221</v>
      </c>
      <c r="B204" s="16">
        <v>0</v>
      </c>
      <c r="C204" s="16">
        <v>30</v>
      </c>
      <c r="D204" s="116">
        <f t="shared" si="9"/>
      </c>
      <c r="E204" s="16">
        <v>100</v>
      </c>
      <c r="F204" s="16">
        <f t="shared" si="10"/>
        <v>-70</v>
      </c>
      <c r="G204" s="26">
        <f t="shared" si="11"/>
        <v>-70</v>
      </c>
    </row>
    <row r="205" spans="1:7" ht="24.75" customHeight="1">
      <c r="A205" s="148" t="s">
        <v>222</v>
      </c>
      <c r="B205" s="16">
        <v>8051</v>
      </c>
      <c r="C205" s="16">
        <v>6997</v>
      </c>
      <c r="D205" s="116">
        <f t="shared" si="9"/>
        <v>86.90845857657435</v>
      </c>
      <c r="E205" s="16">
        <v>5684</v>
      </c>
      <c r="F205" s="16">
        <f t="shared" si="10"/>
        <v>1313</v>
      </c>
      <c r="G205" s="26">
        <f t="shared" si="11"/>
        <v>23.099929627023222</v>
      </c>
    </row>
    <row r="206" spans="1:7" ht="24.75" customHeight="1">
      <c r="A206" s="207" t="s">
        <v>223</v>
      </c>
      <c r="B206" s="16">
        <f>SUM(B207:B207)</f>
        <v>2567</v>
      </c>
      <c r="C206" s="16">
        <f>SUM(C207:C207)</f>
        <v>1349</v>
      </c>
      <c r="D206" s="116">
        <f t="shared" si="9"/>
        <v>52.55161667315933</v>
      </c>
      <c r="E206" s="16">
        <f>SUM(E207:E207)</f>
        <v>625</v>
      </c>
      <c r="F206" s="16">
        <f t="shared" si="10"/>
        <v>724</v>
      </c>
      <c r="G206" s="26">
        <f t="shared" si="11"/>
        <v>115.84</v>
      </c>
    </row>
    <row r="207" spans="1:7" ht="24.75" customHeight="1">
      <c r="A207" s="148" t="s">
        <v>224</v>
      </c>
      <c r="B207" s="16">
        <v>2567</v>
      </c>
      <c r="C207" s="16">
        <v>1349</v>
      </c>
      <c r="D207" s="116">
        <f t="shared" si="9"/>
        <v>52.55161667315933</v>
      </c>
      <c r="E207" s="16">
        <v>625</v>
      </c>
      <c r="F207" s="16">
        <f t="shared" si="10"/>
        <v>724</v>
      </c>
      <c r="G207" s="26">
        <f t="shared" si="11"/>
        <v>115.84</v>
      </c>
    </row>
    <row r="208" spans="1:7" ht="24.75" customHeight="1">
      <c r="A208" s="207" t="s">
        <v>225</v>
      </c>
      <c r="B208" s="16">
        <f>SUM(B209:B210)</f>
        <v>39</v>
      </c>
      <c r="C208" s="16">
        <f>SUM(C209:C210)</f>
        <v>62</v>
      </c>
      <c r="D208" s="116">
        <f t="shared" si="9"/>
        <v>158.97435897435898</v>
      </c>
      <c r="E208" s="16">
        <f>SUM(E209:E210)</f>
        <v>102</v>
      </c>
      <c r="F208" s="16">
        <f t="shared" si="10"/>
        <v>-40</v>
      </c>
      <c r="G208" s="26">
        <f t="shared" si="11"/>
        <v>-39.21568627450981</v>
      </c>
    </row>
    <row r="209" spans="1:7" ht="24.75" customHeight="1">
      <c r="A209" s="148" t="s">
        <v>226</v>
      </c>
      <c r="B209" s="16">
        <v>39</v>
      </c>
      <c r="C209" s="16">
        <v>44</v>
      </c>
      <c r="D209" s="116">
        <f t="shared" si="9"/>
        <v>112.82051282051282</v>
      </c>
      <c r="E209" s="16">
        <v>76</v>
      </c>
      <c r="F209" s="16">
        <f t="shared" si="10"/>
        <v>-32</v>
      </c>
      <c r="G209" s="26">
        <f t="shared" si="11"/>
        <v>-42.10526315789473</v>
      </c>
    </row>
    <row r="210" spans="1:7" ht="24.75" customHeight="1">
      <c r="A210" s="148" t="s">
        <v>227</v>
      </c>
      <c r="B210" s="16">
        <v>0</v>
      </c>
      <c r="C210" s="16">
        <v>18</v>
      </c>
      <c r="D210" s="116">
        <f t="shared" si="9"/>
      </c>
      <c r="E210" s="16">
        <v>26</v>
      </c>
      <c r="F210" s="16">
        <f t="shared" si="10"/>
        <v>-8</v>
      </c>
      <c r="G210" s="26">
        <f t="shared" si="11"/>
        <v>-30.76923076923077</v>
      </c>
    </row>
    <row r="211" spans="1:7" ht="24.75" customHeight="1">
      <c r="A211" s="207" t="s">
        <v>228</v>
      </c>
      <c r="B211" s="16">
        <f>SUM(B212:B212)</f>
        <v>195</v>
      </c>
      <c r="C211" s="16">
        <f>SUM(C212:C212)</f>
        <v>242</v>
      </c>
      <c r="D211" s="116">
        <f t="shared" si="9"/>
        <v>124.1025641025641</v>
      </c>
      <c r="E211" s="16">
        <f>SUM(E212:E212)</f>
        <v>532</v>
      </c>
      <c r="F211" s="16">
        <f t="shared" si="10"/>
        <v>-290</v>
      </c>
      <c r="G211" s="26">
        <f t="shared" si="11"/>
        <v>-54.51127819548872</v>
      </c>
    </row>
    <row r="212" spans="1:7" ht="24.75" customHeight="1">
      <c r="A212" s="148" t="s">
        <v>229</v>
      </c>
      <c r="B212" s="16">
        <v>195</v>
      </c>
      <c r="C212" s="16">
        <v>242</v>
      </c>
      <c r="D212" s="116">
        <f t="shared" si="9"/>
        <v>124.1025641025641</v>
      </c>
      <c r="E212" s="16">
        <v>532</v>
      </c>
      <c r="F212" s="16">
        <f t="shared" si="10"/>
        <v>-290</v>
      </c>
      <c r="G212" s="26">
        <f t="shared" si="11"/>
        <v>-54.51127819548872</v>
      </c>
    </row>
    <row r="213" spans="1:7" ht="24.75" customHeight="1">
      <c r="A213" s="207" t="s">
        <v>230</v>
      </c>
      <c r="B213" s="16">
        <f>SUM(B214,B225,B230,B236,B241,B239)</f>
        <v>10632</v>
      </c>
      <c r="C213" s="16">
        <f>SUM(C214,C225,C230,C236,C241,C239)</f>
        <v>6966</v>
      </c>
      <c r="D213" s="116">
        <f t="shared" si="9"/>
        <v>65.51918735891647</v>
      </c>
      <c r="E213" s="16">
        <f>SUM(E214,E225,E230,E236,E241,E239)</f>
        <v>5825</v>
      </c>
      <c r="F213" s="16">
        <f t="shared" si="10"/>
        <v>1141</v>
      </c>
      <c r="G213" s="26">
        <f t="shared" si="11"/>
        <v>19.587982832618025</v>
      </c>
    </row>
    <row r="214" spans="1:7" ht="24.75" customHeight="1">
      <c r="A214" s="207" t="s">
        <v>231</v>
      </c>
      <c r="B214" s="16">
        <f>SUM(B215:B224)</f>
        <v>2675</v>
      </c>
      <c r="C214" s="16">
        <f>SUM(C215:C224)</f>
        <v>2152</v>
      </c>
      <c r="D214" s="116">
        <f t="shared" si="9"/>
        <v>80.44859813084112</v>
      </c>
      <c r="E214" s="16">
        <f>SUM(E215:E224)</f>
        <v>2830</v>
      </c>
      <c r="F214" s="16">
        <f t="shared" si="10"/>
        <v>-678</v>
      </c>
      <c r="G214" s="26">
        <f t="shared" si="11"/>
        <v>-23.957597173144876</v>
      </c>
    </row>
    <row r="215" spans="1:7" ht="24.75" customHeight="1">
      <c r="A215" s="148" t="s">
        <v>81</v>
      </c>
      <c r="B215" s="16">
        <v>345</v>
      </c>
      <c r="C215" s="16">
        <v>320</v>
      </c>
      <c r="D215" s="116">
        <f t="shared" si="9"/>
        <v>92.7536231884058</v>
      </c>
      <c r="E215" s="16">
        <v>370</v>
      </c>
      <c r="F215" s="16">
        <f t="shared" si="10"/>
        <v>-50</v>
      </c>
      <c r="G215" s="26">
        <f t="shared" si="11"/>
        <v>-13.513513513513514</v>
      </c>
    </row>
    <row r="216" spans="1:7" ht="24.75" customHeight="1">
      <c r="A216" s="148" t="s">
        <v>82</v>
      </c>
      <c r="B216" s="16">
        <v>53</v>
      </c>
      <c r="C216" s="16">
        <v>51</v>
      </c>
      <c r="D216" s="116">
        <f t="shared" si="9"/>
        <v>96.22641509433963</v>
      </c>
      <c r="E216" s="16">
        <v>50</v>
      </c>
      <c r="F216" s="16">
        <f t="shared" si="10"/>
        <v>1</v>
      </c>
      <c r="G216" s="26">
        <f t="shared" si="11"/>
        <v>2</v>
      </c>
    </row>
    <row r="217" spans="1:7" ht="24.75" customHeight="1">
      <c r="A217" s="148" t="s">
        <v>232</v>
      </c>
      <c r="B217" s="16">
        <v>639</v>
      </c>
      <c r="C217" s="16">
        <v>505</v>
      </c>
      <c r="D217" s="116">
        <f t="shared" si="9"/>
        <v>79.02973395931141</v>
      </c>
      <c r="E217" s="16">
        <v>512</v>
      </c>
      <c r="F217" s="16">
        <f t="shared" si="10"/>
        <v>-7</v>
      </c>
      <c r="G217" s="26">
        <f t="shared" si="11"/>
        <v>-1.3671875</v>
      </c>
    </row>
    <row r="218" spans="1:7" ht="24.75" customHeight="1">
      <c r="A218" s="148" t="s">
        <v>233</v>
      </c>
      <c r="B218" s="16">
        <v>80</v>
      </c>
      <c r="C218" s="16">
        <v>33</v>
      </c>
      <c r="D218" s="116">
        <f t="shared" si="9"/>
        <v>41.25</v>
      </c>
      <c r="E218" s="16">
        <v>59</v>
      </c>
      <c r="F218" s="16">
        <f t="shared" si="10"/>
        <v>-26</v>
      </c>
      <c r="G218" s="26">
        <f t="shared" si="11"/>
        <v>-44.06779661016949</v>
      </c>
    </row>
    <row r="219" spans="1:7" ht="24.75" customHeight="1">
      <c r="A219" s="148" t="s">
        <v>234</v>
      </c>
      <c r="B219" s="16">
        <v>767</v>
      </c>
      <c r="C219" s="16">
        <v>458</v>
      </c>
      <c r="D219" s="116">
        <f t="shared" si="9"/>
        <v>59.71316818774446</v>
      </c>
      <c r="E219" s="16">
        <v>683</v>
      </c>
      <c r="F219" s="16">
        <f t="shared" si="10"/>
        <v>-225</v>
      </c>
      <c r="G219" s="26">
        <f t="shared" si="11"/>
        <v>-32.942898975109806</v>
      </c>
    </row>
    <row r="220" spans="1:7" ht="24.75" customHeight="1">
      <c r="A220" s="148" t="s">
        <v>235</v>
      </c>
      <c r="B220" s="16">
        <v>40</v>
      </c>
      <c r="C220" s="16">
        <v>100</v>
      </c>
      <c r="D220" s="116">
        <f t="shared" si="9"/>
        <v>250</v>
      </c>
      <c r="E220" s="16">
        <v>138</v>
      </c>
      <c r="F220" s="16">
        <f t="shared" si="10"/>
        <v>-38</v>
      </c>
      <c r="G220" s="26">
        <f t="shared" si="11"/>
        <v>-27.536231884057973</v>
      </c>
    </row>
    <row r="221" spans="1:7" ht="24.75" customHeight="1">
      <c r="A221" s="148" t="s">
        <v>236</v>
      </c>
      <c r="B221" s="16">
        <v>107</v>
      </c>
      <c r="C221" s="16">
        <v>105</v>
      </c>
      <c r="D221" s="116">
        <f t="shared" si="9"/>
        <v>98.13084112149532</v>
      </c>
      <c r="E221" s="16">
        <v>103</v>
      </c>
      <c r="F221" s="16">
        <f t="shared" si="10"/>
        <v>2</v>
      </c>
      <c r="G221" s="26">
        <f t="shared" si="11"/>
        <v>1.9417475728155338</v>
      </c>
    </row>
    <row r="222" spans="1:7" ht="24.75" customHeight="1">
      <c r="A222" s="148" t="s">
        <v>237</v>
      </c>
      <c r="B222" s="16">
        <v>50</v>
      </c>
      <c r="C222" s="16">
        <v>51</v>
      </c>
      <c r="D222" s="116">
        <f t="shared" si="9"/>
        <v>102</v>
      </c>
      <c r="E222" s="16">
        <v>49</v>
      </c>
      <c r="F222" s="16">
        <f t="shared" si="10"/>
        <v>2</v>
      </c>
      <c r="G222" s="26">
        <f t="shared" si="11"/>
        <v>4.081632653061225</v>
      </c>
    </row>
    <row r="223" spans="1:7" ht="24.75" customHeight="1">
      <c r="A223" s="148" t="s">
        <v>238</v>
      </c>
      <c r="B223" s="16">
        <v>277</v>
      </c>
      <c r="C223" s="16">
        <v>267</v>
      </c>
      <c r="D223" s="116">
        <f t="shared" si="9"/>
        <v>96.38989169675091</v>
      </c>
      <c r="E223" s="16">
        <v>335</v>
      </c>
      <c r="F223" s="16">
        <f t="shared" si="10"/>
        <v>-68</v>
      </c>
      <c r="G223" s="26">
        <f t="shared" si="11"/>
        <v>-20.298507462686565</v>
      </c>
    </row>
    <row r="224" spans="1:7" ht="24.75" customHeight="1">
      <c r="A224" s="148" t="s">
        <v>239</v>
      </c>
      <c r="B224" s="16">
        <v>317</v>
      </c>
      <c r="C224" s="16">
        <v>262</v>
      </c>
      <c r="D224" s="116">
        <f t="shared" si="9"/>
        <v>82.64984227129337</v>
      </c>
      <c r="E224" s="16">
        <v>531</v>
      </c>
      <c r="F224" s="16">
        <f t="shared" si="10"/>
        <v>-269</v>
      </c>
      <c r="G224" s="26">
        <f t="shared" si="11"/>
        <v>-50.65913370998116</v>
      </c>
    </row>
    <row r="225" spans="1:7" ht="24.75" customHeight="1">
      <c r="A225" s="207" t="s">
        <v>240</v>
      </c>
      <c r="B225" s="16">
        <f>SUM(B226:B229)</f>
        <v>5157</v>
      </c>
      <c r="C225" s="16">
        <f>SUM(C226:C229)</f>
        <v>3225</v>
      </c>
      <c r="D225" s="116">
        <f t="shared" si="9"/>
        <v>62.53635834787667</v>
      </c>
      <c r="E225" s="16">
        <f>SUM(E226:E229)</f>
        <v>1491</v>
      </c>
      <c r="F225" s="16">
        <f t="shared" si="10"/>
        <v>1734</v>
      </c>
      <c r="G225" s="26">
        <f t="shared" si="11"/>
        <v>116.29778672032194</v>
      </c>
    </row>
    <row r="226" spans="1:7" ht="24.75" customHeight="1">
      <c r="A226" s="148" t="s">
        <v>241</v>
      </c>
      <c r="B226" s="16">
        <v>3</v>
      </c>
      <c r="C226" s="16">
        <v>41</v>
      </c>
      <c r="D226" s="116">
        <f t="shared" si="9"/>
        <v>1366.6666666666665</v>
      </c>
      <c r="E226" s="16">
        <v>0</v>
      </c>
      <c r="F226" s="16">
        <f t="shared" si="10"/>
        <v>41</v>
      </c>
      <c r="G226" s="26">
        <f t="shared" si="11"/>
      </c>
    </row>
    <row r="227" spans="1:7" ht="24.75" customHeight="1">
      <c r="A227" s="148" t="s">
        <v>242</v>
      </c>
      <c r="B227" s="16">
        <v>3168</v>
      </c>
      <c r="C227" s="16">
        <v>2384</v>
      </c>
      <c r="D227" s="116">
        <f t="shared" si="9"/>
        <v>75.25252525252525</v>
      </c>
      <c r="E227" s="16">
        <v>1357</v>
      </c>
      <c r="F227" s="16">
        <f t="shared" si="10"/>
        <v>1027</v>
      </c>
      <c r="G227" s="26">
        <f t="shared" si="11"/>
        <v>75.68165070007369</v>
      </c>
    </row>
    <row r="228" spans="1:7" ht="24.75" customHeight="1">
      <c r="A228" s="148" t="s">
        <v>243</v>
      </c>
      <c r="B228" s="16">
        <v>1762</v>
      </c>
      <c r="C228" s="16">
        <v>655</v>
      </c>
      <c r="D228" s="116">
        <f t="shared" si="9"/>
        <v>37.17366628830874</v>
      </c>
      <c r="E228" s="16">
        <v>3</v>
      </c>
      <c r="F228" s="16">
        <f t="shared" si="10"/>
        <v>652</v>
      </c>
      <c r="G228" s="26">
        <f t="shared" si="11"/>
        <v>21733.333333333336</v>
      </c>
    </row>
    <row r="229" spans="1:7" ht="24.75" customHeight="1">
      <c r="A229" s="148" t="s">
        <v>244</v>
      </c>
      <c r="B229" s="16">
        <v>224</v>
      </c>
      <c r="C229" s="16">
        <v>145</v>
      </c>
      <c r="D229" s="116">
        <f t="shared" si="9"/>
        <v>64.73214285714286</v>
      </c>
      <c r="E229" s="16">
        <v>131</v>
      </c>
      <c r="F229" s="16">
        <f t="shared" si="10"/>
        <v>14</v>
      </c>
      <c r="G229" s="26">
        <f t="shared" si="11"/>
        <v>10.687022900763358</v>
      </c>
    </row>
    <row r="230" spans="1:7" ht="24.75" customHeight="1">
      <c r="A230" s="207" t="s">
        <v>245</v>
      </c>
      <c r="B230" s="16">
        <f>SUM(B231:B235)</f>
        <v>1451</v>
      </c>
      <c r="C230" s="16">
        <f>SUM(C231:C235)</f>
        <v>809</v>
      </c>
      <c r="D230" s="116">
        <f t="shared" si="9"/>
        <v>55.75465196416265</v>
      </c>
      <c r="E230" s="16">
        <f>SUM(E231:E235)</f>
        <v>601</v>
      </c>
      <c r="F230" s="16">
        <f t="shared" si="10"/>
        <v>208</v>
      </c>
      <c r="G230" s="26">
        <f t="shared" si="11"/>
        <v>34.60898502495841</v>
      </c>
    </row>
    <row r="231" spans="1:7" ht="24.75" customHeight="1">
      <c r="A231" s="148" t="s">
        <v>246</v>
      </c>
      <c r="B231" s="16">
        <v>80</v>
      </c>
      <c r="C231" s="16">
        <v>68</v>
      </c>
      <c r="D231" s="116">
        <f t="shared" si="9"/>
        <v>85</v>
      </c>
      <c r="E231" s="16">
        <v>9</v>
      </c>
      <c r="F231" s="16">
        <f t="shared" si="10"/>
        <v>59</v>
      </c>
      <c r="G231" s="26">
        <f t="shared" si="11"/>
        <v>655.5555555555555</v>
      </c>
    </row>
    <row r="232" spans="1:7" ht="24.75" customHeight="1">
      <c r="A232" s="148" t="s">
        <v>247</v>
      </c>
      <c r="B232" s="16">
        <v>170</v>
      </c>
      <c r="C232" s="16">
        <v>155</v>
      </c>
      <c r="D232" s="116">
        <f t="shared" si="9"/>
        <v>91.17647058823529</v>
      </c>
      <c r="E232" s="16">
        <v>80</v>
      </c>
      <c r="F232" s="16">
        <f t="shared" si="10"/>
        <v>75</v>
      </c>
      <c r="G232" s="26">
        <f t="shared" si="11"/>
        <v>93.75</v>
      </c>
    </row>
    <row r="233" spans="1:7" ht="24.75" customHeight="1">
      <c r="A233" s="148" t="s">
        <v>248</v>
      </c>
      <c r="B233" s="16">
        <v>335</v>
      </c>
      <c r="C233" s="16">
        <v>102</v>
      </c>
      <c r="D233" s="116">
        <f t="shared" si="9"/>
        <v>30.447761194029848</v>
      </c>
      <c r="E233" s="16">
        <v>148</v>
      </c>
      <c r="F233" s="16">
        <f t="shared" si="10"/>
        <v>-46</v>
      </c>
      <c r="G233" s="26">
        <f t="shared" si="11"/>
        <v>-31.08108108108108</v>
      </c>
    </row>
    <row r="234" spans="1:7" ht="24.75" customHeight="1">
      <c r="A234" s="148" t="s">
        <v>249</v>
      </c>
      <c r="B234" s="16">
        <v>866</v>
      </c>
      <c r="C234" s="16">
        <v>484</v>
      </c>
      <c r="D234" s="116">
        <f t="shared" si="9"/>
        <v>55.8891454965358</v>
      </c>
      <c r="E234" s="16">
        <v>314</v>
      </c>
      <c r="F234" s="16">
        <f t="shared" si="10"/>
        <v>170</v>
      </c>
      <c r="G234" s="26">
        <f t="shared" si="11"/>
        <v>54.14012738853503</v>
      </c>
    </row>
    <row r="235" spans="1:7" ht="24.75" customHeight="1">
      <c r="A235" s="148" t="s">
        <v>250</v>
      </c>
      <c r="B235" s="16">
        <v>0</v>
      </c>
      <c r="C235" s="16">
        <v>0</v>
      </c>
      <c r="D235" s="116">
        <f t="shared" si="9"/>
      </c>
      <c r="E235" s="16">
        <v>50</v>
      </c>
      <c r="F235" s="16">
        <f t="shared" si="10"/>
        <v>-50</v>
      </c>
      <c r="G235" s="26">
        <f t="shared" si="11"/>
        <v>-100</v>
      </c>
    </row>
    <row r="236" spans="1:7" ht="24.75" customHeight="1">
      <c r="A236" s="207" t="s">
        <v>251</v>
      </c>
      <c r="B236" s="16">
        <f>SUM(B237:B238)</f>
        <v>922</v>
      </c>
      <c r="C236" s="16">
        <f>SUM(C237:C238)</f>
        <v>730</v>
      </c>
      <c r="D236" s="116">
        <f t="shared" si="9"/>
        <v>79.17570498915401</v>
      </c>
      <c r="E236" s="16">
        <f>SUM(E237:E238)</f>
        <v>830</v>
      </c>
      <c r="F236" s="16">
        <f t="shared" si="10"/>
        <v>-100</v>
      </c>
      <c r="G236" s="26">
        <f t="shared" si="11"/>
        <v>-12.048192771084338</v>
      </c>
    </row>
    <row r="237" spans="1:7" ht="24.75" customHeight="1">
      <c r="A237" s="148" t="s">
        <v>252</v>
      </c>
      <c r="B237" s="16">
        <v>0</v>
      </c>
      <c r="C237" s="16">
        <v>3</v>
      </c>
      <c r="D237" s="116">
        <f t="shared" si="9"/>
      </c>
      <c r="E237" s="16">
        <v>6</v>
      </c>
      <c r="F237" s="16">
        <f t="shared" si="10"/>
        <v>-3</v>
      </c>
      <c r="G237" s="26">
        <f t="shared" si="11"/>
        <v>-50</v>
      </c>
    </row>
    <row r="238" spans="1:7" ht="24.75" customHeight="1">
      <c r="A238" s="148" t="s">
        <v>253</v>
      </c>
      <c r="B238" s="16">
        <v>922</v>
      </c>
      <c r="C238" s="16">
        <v>727</v>
      </c>
      <c r="D238" s="116">
        <f t="shared" si="9"/>
        <v>78.85032537960954</v>
      </c>
      <c r="E238" s="16">
        <v>824</v>
      </c>
      <c r="F238" s="16">
        <f t="shared" si="10"/>
        <v>-97</v>
      </c>
      <c r="G238" s="26">
        <f t="shared" si="11"/>
        <v>-11.771844660194175</v>
      </c>
    </row>
    <row r="239" spans="1:7" ht="24.75" customHeight="1">
      <c r="A239" s="207" t="s">
        <v>254</v>
      </c>
      <c r="B239" s="16">
        <f>SUM(B240:B240)</f>
        <v>149</v>
      </c>
      <c r="C239" s="16">
        <f>SUM(C240:C240)</f>
        <v>0</v>
      </c>
      <c r="D239" s="116">
        <f t="shared" si="9"/>
        <v>0</v>
      </c>
      <c r="E239" s="16">
        <f>SUM(E240:E240)</f>
        <v>10</v>
      </c>
      <c r="F239" s="16">
        <f t="shared" si="10"/>
        <v>-10</v>
      </c>
      <c r="G239" s="26">
        <f t="shared" si="11"/>
        <v>-100</v>
      </c>
    </row>
    <row r="240" spans="1:7" ht="24.75" customHeight="1">
      <c r="A240" s="148" t="s">
        <v>255</v>
      </c>
      <c r="B240" s="16">
        <v>149</v>
      </c>
      <c r="C240" s="16">
        <v>0</v>
      </c>
      <c r="D240" s="116">
        <f t="shared" si="9"/>
        <v>0</v>
      </c>
      <c r="E240" s="16">
        <v>10</v>
      </c>
      <c r="F240" s="16">
        <f t="shared" si="10"/>
        <v>-10</v>
      </c>
      <c r="G240" s="26">
        <f t="shared" si="11"/>
        <v>-100</v>
      </c>
    </row>
    <row r="241" spans="1:7" ht="24.75" customHeight="1">
      <c r="A241" s="207" t="s">
        <v>256</v>
      </c>
      <c r="B241" s="16">
        <f>SUM(B242:B244)</f>
        <v>278</v>
      </c>
      <c r="C241" s="16">
        <f>SUM(C242:C244)</f>
        <v>50</v>
      </c>
      <c r="D241" s="116">
        <f t="shared" si="9"/>
        <v>17.985611510791365</v>
      </c>
      <c r="E241" s="16">
        <f>SUM(E242:E244)</f>
        <v>63</v>
      </c>
      <c r="F241" s="16">
        <f t="shared" si="10"/>
        <v>-13</v>
      </c>
      <c r="G241" s="26">
        <f t="shared" si="11"/>
        <v>-20.634920634920633</v>
      </c>
    </row>
    <row r="242" spans="1:7" ht="24.75" customHeight="1">
      <c r="A242" s="148" t="s">
        <v>257</v>
      </c>
      <c r="B242" s="16">
        <v>0</v>
      </c>
      <c r="C242" s="16">
        <v>3</v>
      </c>
      <c r="D242" s="116">
        <f t="shared" si="9"/>
      </c>
      <c r="E242" s="16">
        <v>14</v>
      </c>
      <c r="F242" s="16">
        <f t="shared" si="10"/>
        <v>-11</v>
      </c>
      <c r="G242" s="26">
        <f t="shared" si="11"/>
        <v>-78.57142857142857</v>
      </c>
    </row>
    <row r="243" spans="1:7" ht="24.75" customHeight="1">
      <c r="A243" s="148" t="s">
        <v>258</v>
      </c>
      <c r="B243" s="16">
        <v>62</v>
      </c>
      <c r="C243" s="16">
        <v>10</v>
      </c>
      <c r="D243" s="116">
        <f t="shared" si="9"/>
        <v>16.129032258064516</v>
      </c>
      <c r="E243" s="16">
        <v>0</v>
      </c>
      <c r="F243" s="16">
        <f t="shared" si="10"/>
        <v>10</v>
      </c>
      <c r="G243" s="26">
        <f t="shared" si="11"/>
      </c>
    </row>
    <row r="244" spans="1:7" ht="24.75" customHeight="1">
      <c r="A244" s="148" t="s">
        <v>259</v>
      </c>
      <c r="B244" s="16">
        <v>216</v>
      </c>
      <c r="C244" s="16">
        <v>37</v>
      </c>
      <c r="D244" s="116">
        <f t="shared" si="9"/>
        <v>17.12962962962963</v>
      </c>
      <c r="E244" s="16">
        <v>49</v>
      </c>
      <c r="F244" s="16">
        <f t="shared" si="10"/>
        <v>-12</v>
      </c>
      <c r="G244" s="26">
        <f t="shared" si="11"/>
        <v>-24.489795918367346</v>
      </c>
    </row>
    <row r="245" spans="1:7" ht="24.75" customHeight="1">
      <c r="A245" s="207" t="s">
        <v>260</v>
      </c>
      <c r="B245" s="16">
        <f>SUM(B246,B256,B262,B271,B275,B283,B289,B295,B301,B304,B307,B310,B313,B315,B324,B318)</f>
        <v>42802</v>
      </c>
      <c r="C245" s="16">
        <f>SUM(C246,C256,C262,C271,C275,C283,C289,C295,C301,C304,C307,C310,C313,C315,C324,C318)</f>
        <v>46225</v>
      </c>
      <c r="D245" s="116">
        <f t="shared" si="9"/>
        <v>107.99728984626886</v>
      </c>
      <c r="E245" s="16">
        <f>SUM(E246,E256,E262,E271,E275,E283,E289,E295,E301,E304,E307,E310,E313,E315,E324,E318)</f>
        <v>42477</v>
      </c>
      <c r="F245" s="16">
        <f t="shared" si="10"/>
        <v>3748</v>
      </c>
      <c r="G245" s="26">
        <f t="shared" si="11"/>
        <v>8.823598653388892</v>
      </c>
    </row>
    <row r="246" spans="1:7" ht="24.75" customHeight="1">
      <c r="A246" s="207" t="s">
        <v>261</v>
      </c>
      <c r="B246" s="16">
        <f>SUM(B247:B255)</f>
        <v>2175</v>
      </c>
      <c r="C246" s="16">
        <f>SUM(C247:C255)</f>
        <v>4014</v>
      </c>
      <c r="D246" s="116">
        <f t="shared" si="9"/>
        <v>184.55172413793105</v>
      </c>
      <c r="E246" s="16">
        <f>SUM(E247:E255)</f>
        <v>4122</v>
      </c>
      <c r="F246" s="16">
        <f t="shared" si="10"/>
        <v>-108</v>
      </c>
      <c r="G246" s="26">
        <f t="shared" si="11"/>
        <v>-2.6200873362445414</v>
      </c>
    </row>
    <row r="247" spans="1:7" ht="24.75" customHeight="1">
      <c r="A247" s="148" t="s">
        <v>81</v>
      </c>
      <c r="B247" s="16">
        <v>586</v>
      </c>
      <c r="C247" s="16">
        <v>569</v>
      </c>
      <c r="D247" s="116">
        <f t="shared" si="9"/>
        <v>97.09897610921502</v>
      </c>
      <c r="E247" s="16">
        <v>694</v>
      </c>
      <c r="F247" s="16">
        <f t="shared" si="10"/>
        <v>-125</v>
      </c>
      <c r="G247" s="26">
        <f t="shared" si="11"/>
        <v>-18.011527377521613</v>
      </c>
    </row>
    <row r="248" spans="1:7" ht="24.75" customHeight="1">
      <c r="A248" s="148" t="s">
        <v>82</v>
      </c>
      <c r="B248" s="16">
        <v>131</v>
      </c>
      <c r="C248" s="16">
        <v>98</v>
      </c>
      <c r="D248" s="116">
        <f t="shared" si="9"/>
        <v>74.80916030534351</v>
      </c>
      <c r="E248" s="16">
        <v>141</v>
      </c>
      <c r="F248" s="16">
        <f t="shared" si="10"/>
        <v>-43</v>
      </c>
      <c r="G248" s="26">
        <f t="shared" si="11"/>
        <v>-30.49645390070922</v>
      </c>
    </row>
    <row r="249" spans="1:7" ht="24.75" customHeight="1">
      <c r="A249" s="148" t="s">
        <v>262</v>
      </c>
      <c r="B249" s="16">
        <v>0</v>
      </c>
      <c r="C249" s="16">
        <v>4</v>
      </c>
      <c r="D249" s="116">
        <f t="shared" si="9"/>
      </c>
      <c r="E249" s="16"/>
      <c r="F249" s="16">
        <f t="shared" si="10"/>
        <v>4</v>
      </c>
      <c r="G249" s="26">
        <f t="shared" si="11"/>
      </c>
    </row>
    <row r="250" spans="1:7" ht="24.75" customHeight="1">
      <c r="A250" s="148" t="s">
        <v>263</v>
      </c>
      <c r="B250" s="16">
        <v>63</v>
      </c>
      <c r="C250" s="16">
        <v>60</v>
      </c>
      <c r="D250" s="116">
        <f t="shared" si="9"/>
        <v>95.23809523809523</v>
      </c>
      <c r="E250" s="16">
        <v>75</v>
      </c>
      <c r="F250" s="16">
        <f t="shared" si="10"/>
        <v>-15</v>
      </c>
      <c r="G250" s="26">
        <f t="shared" si="11"/>
        <v>-20</v>
      </c>
    </row>
    <row r="251" spans="1:7" ht="24.75" customHeight="1">
      <c r="A251" s="148" t="s">
        <v>264</v>
      </c>
      <c r="B251" s="16">
        <v>111</v>
      </c>
      <c r="C251" s="16">
        <v>111</v>
      </c>
      <c r="D251" s="116">
        <f t="shared" si="9"/>
        <v>100</v>
      </c>
      <c r="E251" s="16">
        <v>112</v>
      </c>
      <c r="F251" s="16">
        <f t="shared" si="10"/>
        <v>-1</v>
      </c>
      <c r="G251" s="26">
        <f t="shared" si="11"/>
        <v>-0.8928571428571428</v>
      </c>
    </row>
    <row r="252" spans="1:7" ht="34.5" customHeight="1">
      <c r="A252" s="148" t="s">
        <v>265</v>
      </c>
      <c r="B252" s="16">
        <v>319</v>
      </c>
      <c r="C252" s="16">
        <v>299</v>
      </c>
      <c r="D252" s="116">
        <f t="shared" si="9"/>
        <v>93.73040752351098</v>
      </c>
      <c r="E252" s="16">
        <v>372</v>
      </c>
      <c r="F252" s="16">
        <f t="shared" si="10"/>
        <v>-73</v>
      </c>
      <c r="G252" s="26">
        <f t="shared" si="11"/>
        <v>-19.623655913978492</v>
      </c>
    </row>
    <row r="253" spans="1:7" ht="24.75" customHeight="1">
      <c r="A253" s="148" t="s">
        <v>266</v>
      </c>
      <c r="B253" s="16">
        <v>171</v>
      </c>
      <c r="C253" s="16">
        <v>161</v>
      </c>
      <c r="D253" s="116">
        <f t="shared" si="9"/>
        <v>94.15204678362574</v>
      </c>
      <c r="E253" s="16">
        <v>190</v>
      </c>
      <c r="F253" s="16">
        <f t="shared" si="10"/>
        <v>-29</v>
      </c>
      <c r="G253" s="26">
        <f t="shared" si="11"/>
        <v>-15.263157894736842</v>
      </c>
    </row>
    <row r="254" spans="1:7" ht="24.75" customHeight="1">
      <c r="A254" s="148" t="s">
        <v>267</v>
      </c>
      <c r="B254" s="16">
        <v>0</v>
      </c>
      <c r="C254" s="16">
        <v>454</v>
      </c>
      <c r="D254" s="116">
        <f t="shared" si="9"/>
      </c>
      <c r="E254" s="16">
        <v>1283</v>
      </c>
      <c r="F254" s="16">
        <f t="shared" si="10"/>
        <v>-829</v>
      </c>
      <c r="G254" s="26">
        <f t="shared" si="11"/>
        <v>-64.61418550272798</v>
      </c>
    </row>
    <row r="255" spans="1:7" ht="34.5" customHeight="1">
      <c r="A255" s="148" t="s">
        <v>268</v>
      </c>
      <c r="B255" s="16">
        <v>794</v>
      </c>
      <c r="C255" s="16">
        <v>2258</v>
      </c>
      <c r="D255" s="116">
        <f t="shared" si="9"/>
        <v>284.3828715365239</v>
      </c>
      <c r="E255" s="16">
        <v>1255</v>
      </c>
      <c r="F255" s="16">
        <f t="shared" si="10"/>
        <v>1003</v>
      </c>
      <c r="G255" s="26">
        <f t="shared" si="11"/>
        <v>79.9203187250996</v>
      </c>
    </row>
    <row r="256" spans="1:7" ht="24.75" customHeight="1">
      <c r="A256" s="207" t="s">
        <v>269</v>
      </c>
      <c r="B256" s="16">
        <f>SUM(B257:B261)</f>
        <v>4214</v>
      </c>
      <c r="C256" s="16">
        <f>SUM(C257:C261)</f>
        <v>3897</v>
      </c>
      <c r="D256" s="116">
        <f t="shared" si="9"/>
        <v>92.47745609871856</v>
      </c>
      <c r="E256" s="16">
        <f>SUM(E257:E261)</f>
        <v>3131</v>
      </c>
      <c r="F256" s="16">
        <f t="shared" si="10"/>
        <v>766</v>
      </c>
      <c r="G256" s="26">
        <f t="shared" si="11"/>
        <v>24.46502714787608</v>
      </c>
    </row>
    <row r="257" spans="1:7" ht="24.75" customHeight="1">
      <c r="A257" s="148" t="s">
        <v>81</v>
      </c>
      <c r="B257" s="16">
        <v>113</v>
      </c>
      <c r="C257" s="16">
        <v>122</v>
      </c>
      <c r="D257" s="116">
        <f t="shared" si="9"/>
        <v>107.9646017699115</v>
      </c>
      <c r="E257" s="16">
        <v>110</v>
      </c>
      <c r="F257" s="16">
        <f t="shared" si="10"/>
        <v>12</v>
      </c>
      <c r="G257" s="26">
        <f t="shared" si="11"/>
        <v>10.909090909090908</v>
      </c>
    </row>
    <row r="258" spans="1:7" ht="24.75" customHeight="1">
      <c r="A258" s="148" t="s">
        <v>270</v>
      </c>
      <c r="B258" s="16">
        <v>344</v>
      </c>
      <c r="C258" s="16">
        <v>98</v>
      </c>
      <c r="D258" s="116">
        <f t="shared" si="9"/>
        <v>28.488372093023255</v>
      </c>
      <c r="E258" s="16">
        <v>229</v>
      </c>
      <c r="F258" s="16">
        <f t="shared" si="10"/>
        <v>-131</v>
      </c>
      <c r="G258" s="26">
        <f t="shared" si="11"/>
        <v>-57.20524017467249</v>
      </c>
    </row>
    <row r="259" spans="1:7" ht="24.75" customHeight="1">
      <c r="A259" s="148" t="s">
        <v>271</v>
      </c>
      <c r="B259" s="16">
        <v>22</v>
      </c>
      <c r="C259" s="16">
        <v>2</v>
      </c>
      <c r="D259" s="116">
        <f t="shared" si="9"/>
        <v>9.090909090909092</v>
      </c>
      <c r="E259" s="16">
        <v>40</v>
      </c>
      <c r="F259" s="16">
        <f t="shared" si="10"/>
        <v>-38</v>
      </c>
      <c r="G259" s="26">
        <f t="shared" si="11"/>
        <v>-95</v>
      </c>
    </row>
    <row r="260" spans="1:7" ht="24.75" customHeight="1">
      <c r="A260" s="148" t="s">
        <v>272</v>
      </c>
      <c r="B260" s="16">
        <v>3092</v>
      </c>
      <c r="C260" s="16">
        <v>3219</v>
      </c>
      <c r="D260" s="116">
        <f t="shared" si="9"/>
        <v>104.10737386804658</v>
      </c>
      <c r="E260" s="16">
        <v>2222</v>
      </c>
      <c r="F260" s="16">
        <f t="shared" si="10"/>
        <v>997</v>
      </c>
      <c r="G260" s="26">
        <f t="shared" si="11"/>
        <v>44.86948694869487</v>
      </c>
    </row>
    <row r="261" spans="1:7" ht="24.75" customHeight="1">
      <c r="A261" s="148" t="s">
        <v>273</v>
      </c>
      <c r="B261" s="16">
        <v>643</v>
      </c>
      <c r="C261" s="16">
        <v>456</v>
      </c>
      <c r="D261" s="116">
        <f t="shared" si="9"/>
        <v>70.91757387247279</v>
      </c>
      <c r="E261" s="16">
        <v>530</v>
      </c>
      <c r="F261" s="16">
        <f t="shared" si="10"/>
        <v>-74</v>
      </c>
      <c r="G261" s="26">
        <f t="shared" si="11"/>
        <v>-13.962264150943396</v>
      </c>
    </row>
    <row r="262" spans="1:7" ht="24.75" customHeight="1">
      <c r="A262" s="207" t="s">
        <v>274</v>
      </c>
      <c r="B262" s="16">
        <f>SUM(B263:B270)</f>
        <v>23643</v>
      </c>
      <c r="C262" s="16">
        <f>SUM(C263:C270)</f>
        <v>19096</v>
      </c>
      <c r="D262" s="116">
        <f t="shared" si="9"/>
        <v>80.76809203569766</v>
      </c>
      <c r="E262" s="16">
        <f>SUM(E263:E270)</f>
        <v>16817</v>
      </c>
      <c r="F262" s="16">
        <f t="shared" si="10"/>
        <v>2279</v>
      </c>
      <c r="G262" s="26">
        <f t="shared" si="11"/>
        <v>13.551763096866265</v>
      </c>
    </row>
    <row r="263" spans="1:7" ht="24.75" customHeight="1">
      <c r="A263" s="148" t="s">
        <v>275</v>
      </c>
      <c r="B263" s="16">
        <v>2693</v>
      </c>
      <c r="C263" s="16">
        <v>2770</v>
      </c>
      <c r="D263" s="116">
        <f aca="true" t="shared" si="12" ref="D263:D326">IF(B263=0,"",C263/B263*100)</f>
        <v>102.85926476049016</v>
      </c>
      <c r="E263" s="16">
        <v>2679</v>
      </c>
      <c r="F263" s="16">
        <f aca="true" t="shared" si="13" ref="F263:F326">C263-E263</f>
        <v>91</v>
      </c>
      <c r="G263" s="26">
        <f aca="true" t="shared" si="14" ref="G263:G326">IF(E263=0,"",F263/E263*100)</f>
        <v>3.39678984695782</v>
      </c>
    </row>
    <row r="264" spans="1:7" ht="24.75" customHeight="1">
      <c r="A264" s="148" t="s">
        <v>276</v>
      </c>
      <c r="B264" s="16">
        <v>1719</v>
      </c>
      <c r="C264" s="16">
        <v>1717</v>
      </c>
      <c r="D264" s="116">
        <f t="shared" si="12"/>
        <v>99.88365328679465</v>
      </c>
      <c r="E264" s="16">
        <v>1738</v>
      </c>
      <c r="F264" s="16">
        <f t="shared" si="13"/>
        <v>-21</v>
      </c>
      <c r="G264" s="26">
        <f t="shared" si="14"/>
        <v>-1.2082853855005753</v>
      </c>
    </row>
    <row r="265" spans="1:7" ht="24.75" customHeight="1">
      <c r="A265" s="148" t="s">
        <v>277</v>
      </c>
      <c r="B265" s="16">
        <v>13</v>
      </c>
      <c r="C265" s="16">
        <v>13</v>
      </c>
      <c r="D265" s="116">
        <f t="shared" si="12"/>
        <v>100</v>
      </c>
      <c r="E265" s="16">
        <v>11</v>
      </c>
      <c r="F265" s="16">
        <f t="shared" si="13"/>
        <v>2</v>
      </c>
      <c r="G265" s="26">
        <f t="shared" si="14"/>
        <v>18.181818181818183</v>
      </c>
    </row>
    <row r="266" spans="1:7" ht="34.5" customHeight="1">
      <c r="A266" s="148" t="s">
        <v>278</v>
      </c>
      <c r="B266" s="16">
        <v>4527</v>
      </c>
      <c r="C266" s="16">
        <v>3886</v>
      </c>
      <c r="D266" s="116">
        <f t="shared" si="12"/>
        <v>85.84051248067152</v>
      </c>
      <c r="E266" s="16">
        <v>3002</v>
      </c>
      <c r="F266" s="16">
        <f t="shared" si="13"/>
        <v>884</v>
      </c>
      <c r="G266" s="26">
        <f t="shared" si="14"/>
        <v>29.447035309793474</v>
      </c>
    </row>
    <row r="267" spans="1:7" ht="34.5" customHeight="1">
      <c r="A267" s="148" t="s">
        <v>279</v>
      </c>
      <c r="B267" s="16">
        <v>5791</v>
      </c>
      <c r="C267" s="16">
        <v>2375</v>
      </c>
      <c r="D267" s="116">
        <f t="shared" si="12"/>
        <v>41.01191504058021</v>
      </c>
      <c r="E267" s="16">
        <v>1796</v>
      </c>
      <c r="F267" s="16">
        <f t="shared" si="13"/>
        <v>579</v>
      </c>
      <c r="G267" s="26">
        <f t="shared" si="14"/>
        <v>32.238307349665924</v>
      </c>
    </row>
    <row r="268" spans="1:7" ht="34.5" customHeight="1">
      <c r="A268" s="148" t="s">
        <v>280</v>
      </c>
      <c r="B268" s="16">
        <v>8000</v>
      </c>
      <c r="C268" s="16">
        <v>7535</v>
      </c>
      <c r="D268" s="116">
        <f t="shared" si="12"/>
        <v>94.1875</v>
      </c>
      <c r="E268" s="16">
        <v>6864</v>
      </c>
      <c r="F268" s="16">
        <f t="shared" si="13"/>
        <v>671</v>
      </c>
      <c r="G268" s="26">
        <f t="shared" si="14"/>
        <v>9.775641025641026</v>
      </c>
    </row>
    <row r="269" spans="1:7" ht="34.5" customHeight="1">
      <c r="A269" s="148" t="s">
        <v>281</v>
      </c>
      <c r="B269" s="16">
        <v>0</v>
      </c>
      <c r="C269" s="16">
        <v>0</v>
      </c>
      <c r="D269" s="116">
        <f t="shared" si="12"/>
      </c>
      <c r="E269" s="16">
        <v>527</v>
      </c>
      <c r="F269" s="16">
        <f t="shared" si="13"/>
        <v>-527</v>
      </c>
      <c r="G269" s="26">
        <f t="shared" si="14"/>
        <v>-100</v>
      </c>
    </row>
    <row r="270" spans="1:7" ht="24.75" customHeight="1">
      <c r="A270" s="148" t="s">
        <v>282</v>
      </c>
      <c r="B270" s="16">
        <v>900</v>
      </c>
      <c r="C270" s="16">
        <v>800</v>
      </c>
      <c r="D270" s="116">
        <f t="shared" si="12"/>
        <v>88.88888888888889</v>
      </c>
      <c r="E270" s="16">
        <v>200</v>
      </c>
      <c r="F270" s="16">
        <f t="shared" si="13"/>
        <v>600</v>
      </c>
      <c r="G270" s="26">
        <f t="shared" si="14"/>
        <v>300</v>
      </c>
    </row>
    <row r="271" spans="1:7" ht="24.75" customHeight="1">
      <c r="A271" s="207" t="s">
        <v>283</v>
      </c>
      <c r="B271" s="16">
        <f>SUM(B272:B274)</f>
        <v>302</v>
      </c>
      <c r="C271" s="16">
        <f>SUM(C272:C274)</f>
        <v>963</v>
      </c>
      <c r="D271" s="116">
        <f t="shared" si="12"/>
        <v>318.87417218543044</v>
      </c>
      <c r="E271" s="16">
        <f>SUM(E272:E274)</f>
        <v>870</v>
      </c>
      <c r="F271" s="16">
        <f t="shared" si="13"/>
        <v>93</v>
      </c>
      <c r="G271" s="26">
        <f t="shared" si="14"/>
        <v>10.689655172413794</v>
      </c>
    </row>
    <row r="272" spans="1:7" ht="24.75" customHeight="1">
      <c r="A272" s="148" t="s">
        <v>284</v>
      </c>
      <c r="B272" s="16">
        <v>0</v>
      </c>
      <c r="C272" s="16">
        <v>0</v>
      </c>
      <c r="D272" s="116">
        <f t="shared" si="12"/>
      </c>
      <c r="E272" s="16">
        <v>96</v>
      </c>
      <c r="F272" s="16">
        <f t="shared" si="13"/>
        <v>-96</v>
      </c>
      <c r="G272" s="26">
        <f t="shared" si="14"/>
        <v>-100</v>
      </c>
    </row>
    <row r="273" spans="1:7" ht="24.75" customHeight="1">
      <c r="A273" s="148" t="s">
        <v>285</v>
      </c>
      <c r="B273" s="16">
        <v>0</v>
      </c>
      <c r="C273" s="16">
        <v>462</v>
      </c>
      <c r="D273" s="116">
        <f t="shared" si="12"/>
      </c>
      <c r="E273" s="16">
        <v>430</v>
      </c>
      <c r="F273" s="16">
        <f t="shared" si="13"/>
        <v>32</v>
      </c>
      <c r="G273" s="26">
        <f t="shared" si="14"/>
        <v>7.441860465116279</v>
      </c>
    </row>
    <row r="274" spans="1:7" ht="24.75" customHeight="1">
      <c r="A274" s="148" t="s">
        <v>286</v>
      </c>
      <c r="B274" s="16">
        <v>302</v>
      </c>
      <c r="C274" s="16">
        <v>501</v>
      </c>
      <c r="D274" s="116">
        <f t="shared" si="12"/>
        <v>165.89403973509934</v>
      </c>
      <c r="E274" s="16">
        <v>344</v>
      </c>
      <c r="F274" s="16">
        <f t="shared" si="13"/>
        <v>157</v>
      </c>
      <c r="G274" s="26">
        <f t="shared" si="14"/>
        <v>45.63953488372093</v>
      </c>
    </row>
    <row r="275" spans="1:7" ht="24.75" customHeight="1">
      <c r="A275" s="207" t="s">
        <v>287</v>
      </c>
      <c r="B275" s="16">
        <f>SUM(B276:B282)</f>
        <v>775</v>
      </c>
      <c r="C275" s="16">
        <f>SUM(C276:C282)</f>
        <v>1588</v>
      </c>
      <c r="D275" s="116">
        <f t="shared" si="12"/>
        <v>204.9032258064516</v>
      </c>
      <c r="E275" s="16">
        <f>SUM(E276:E282)</f>
        <v>1540</v>
      </c>
      <c r="F275" s="16">
        <f t="shared" si="13"/>
        <v>48</v>
      </c>
      <c r="G275" s="26">
        <f t="shared" si="14"/>
        <v>3.116883116883117</v>
      </c>
    </row>
    <row r="276" spans="1:7" ht="24.75" customHeight="1">
      <c r="A276" s="148" t="s">
        <v>288</v>
      </c>
      <c r="B276" s="16">
        <v>39</v>
      </c>
      <c r="C276" s="16">
        <v>82</v>
      </c>
      <c r="D276" s="116">
        <f t="shared" si="12"/>
        <v>210.25641025641028</v>
      </c>
      <c r="E276" s="16">
        <v>59</v>
      </c>
      <c r="F276" s="16">
        <f t="shared" si="13"/>
        <v>23</v>
      </c>
      <c r="G276" s="26">
        <f t="shared" si="14"/>
        <v>38.983050847457626</v>
      </c>
    </row>
    <row r="277" spans="1:7" ht="24.75" customHeight="1">
      <c r="A277" s="148" t="s">
        <v>289</v>
      </c>
      <c r="B277" s="16">
        <v>0</v>
      </c>
      <c r="C277" s="16">
        <v>0</v>
      </c>
      <c r="D277" s="116">
        <f t="shared" si="12"/>
      </c>
      <c r="E277" s="16">
        <v>9</v>
      </c>
      <c r="F277" s="16">
        <f t="shared" si="13"/>
        <v>-9</v>
      </c>
      <c r="G277" s="26">
        <f t="shared" si="14"/>
        <v>-100</v>
      </c>
    </row>
    <row r="278" spans="1:7" ht="24.75" customHeight="1">
      <c r="A278" s="148" t="s">
        <v>290</v>
      </c>
      <c r="B278" s="16">
        <v>0</v>
      </c>
      <c r="C278" s="16">
        <v>24</v>
      </c>
      <c r="D278" s="116">
        <f t="shared" si="12"/>
      </c>
      <c r="E278" s="16">
        <v>25</v>
      </c>
      <c r="F278" s="16">
        <f t="shared" si="13"/>
        <v>-1</v>
      </c>
      <c r="G278" s="26">
        <f t="shared" si="14"/>
        <v>-4</v>
      </c>
    </row>
    <row r="279" spans="1:7" ht="24.75" customHeight="1">
      <c r="A279" s="148" t="s">
        <v>291</v>
      </c>
      <c r="B279" s="16">
        <v>203</v>
      </c>
      <c r="C279" s="16">
        <v>399</v>
      </c>
      <c r="D279" s="116">
        <f t="shared" si="12"/>
        <v>196.55172413793102</v>
      </c>
      <c r="E279" s="16">
        <v>345</v>
      </c>
      <c r="F279" s="16">
        <f t="shared" si="13"/>
        <v>54</v>
      </c>
      <c r="G279" s="26">
        <f t="shared" si="14"/>
        <v>15.65217391304348</v>
      </c>
    </row>
    <row r="280" spans="1:7" ht="24.75" customHeight="1">
      <c r="A280" s="148" t="s">
        <v>292</v>
      </c>
      <c r="B280" s="16">
        <v>0</v>
      </c>
      <c r="C280" s="16">
        <v>24</v>
      </c>
      <c r="D280" s="116">
        <f t="shared" si="12"/>
      </c>
      <c r="E280" s="16">
        <v>21</v>
      </c>
      <c r="F280" s="16">
        <f t="shared" si="13"/>
        <v>3</v>
      </c>
      <c r="G280" s="26">
        <f t="shared" si="14"/>
        <v>14.285714285714285</v>
      </c>
    </row>
    <row r="281" spans="1:7" ht="24.75" customHeight="1">
      <c r="A281" s="148" t="s">
        <v>293</v>
      </c>
      <c r="B281" s="16">
        <v>0</v>
      </c>
      <c r="C281" s="16">
        <v>0</v>
      </c>
      <c r="D281" s="116">
        <f t="shared" si="12"/>
      </c>
      <c r="E281" s="16">
        <v>4</v>
      </c>
      <c r="F281" s="16">
        <f t="shared" si="13"/>
        <v>-4</v>
      </c>
      <c r="G281" s="26">
        <f t="shared" si="14"/>
        <v>-100</v>
      </c>
    </row>
    <row r="282" spans="1:7" ht="24.75" customHeight="1">
      <c r="A282" s="148" t="s">
        <v>294</v>
      </c>
      <c r="B282" s="16">
        <v>533</v>
      </c>
      <c r="C282" s="16">
        <v>1059</v>
      </c>
      <c r="D282" s="116">
        <f t="shared" si="12"/>
        <v>198.68667917448406</v>
      </c>
      <c r="E282" s="16">
        <v>1077</v>
      </c>
      <c r="F282" s="16">
        <f t="shared" si="13"/>
        <v>-18</v>
      </c>
      <c r="G282" s="26">
        <f t="shared" si="14"/>
        <v>-1.6713091922005572</v>
      </c>
    </row>
    <row r="283" spans="1:7" ht="24.75" customHeight="1">
      <c r="A283" s="207" t="s">
        <v>295</v>
      </c>
      <c r="B283" s="16">
        <f>SUM(B284:B288)</f>
        <v>287</v>
      </c>
      <c r="C283" s="16">
        <f>SUM(C284:C288)</f>
        <v>410</v>
      </c>
      <c r="D283" s="116">
        <f t="shared" si="12"/>
        <v>142.85714285714286</v>
      </c>
      <c r="E283" s="16">
        <f>SUM(E284:E288)</f>
        <v>406</v>
      </c>
      <c r="F283" s="16">
        <f t="shared" si="13"/>
        <v>4</v>
      </c>
      <c r="G283" s="26">
        <f t="shared" si="14"/>
        <v>0.9852216748768473</v>
      </c>
    </row>
    <row r="284" spans="1:7" ht="24.75" customHeight="1">
      <c r="A284" s="148" t="s">
        <v>296</v>
      </c>
      <c r="B284" s="16">
        <v>0</v>
      </c>
      <c r="C284" s="16">
        <v>97</v>
      </c>
      <c r="D284" s="116">
        <f t="shared" si="12"/>
      </c>
      <c r="E284" s="16">
        <v>228</v>
      </c>
      <c r="F284" s="16">
        <f t="shared" si="13"/>
        <v>-131</v>
      </c>
      <c r="G284" s="26">
        <f t="shared" si="14"/>
        <v>-57.45614035087719</v>
      </c>
    </row>
    <row r="285" spans="1:7" ht="34.5" customHeight="1">
      <c r="A285" s="148" t="s">
        <v>297</v>
      </c>
      <c r="B285" s="16">
        <v>0</v>
      </c>
      <c r="C285" s="16">
        <v>19</v>
      </c>
      <c r="D285" s="116">
        <f t="shared" si="12"/>
      </c>
      <c r="E285" s="16">
        <v>8</v>
      </c>
      <c r="F285" s="16">
        <f t="shared" si="13"/>
        <v>11</v>
      </c>
      <c r="G285" s="26">
        <f t="shared" si="14"/>
        <v>137.5</v>
      </c>
    </row>
    <row r="286" spans="1:7" ht="34.5" customHeight="1">
      <c r="A286" s="148" t="s">
        <v>298</v>
      </c>
      <c r="B286" s="16">
        <v>0</v>
      </c>
      <c r="C286" s="16">
        <v>1</v>
      </c>
      <c r="D286" s="116">
        <f t="shared" si="12"/>
      </c>
      <c r="E286" s="16">
        <v>0</v>
      </c>
      <c r="F286" s="16">
        <f t="shared" si="13"/>
        <v>1</v>
      </c>
      <c r="G286" s="26">
        <f t="shared" si="14"/>
      </c>
    </row>
    <row r="287" spans="1:7" ht="24.75" customHeight="1">
      <c r="A287" s="148" t="s">
        <v>299</v>
      </c>
      <c r="B287" s="16">
        <v>0</v>
      </c>
      <c r="C287" s="16">
        <v>6</v>
      </c>
      <c r="D287" s="116">
        <f t="shared" si="12"/>
      </c>
      <c r="E287" s="16">
        <v>2</v>
      </c>
      <c r="F287" s="16">
        <f t="shared" si="13"/>
        <v>4</v>
      </c>
      <c r="G287" s="26">
        <f t="shared" si="14"/>
        <v>200</v>
      </c>
    </row>
    <row r="288" spans="1:7" ht="24.75" customHeight="1">
      <c r="A288" s="148" t="s">
        <v>300</v>
      </c>
      <c r="B288" s="16">
        <v>287</v>
      </c>
      <c r="C288" s="16">
        <v>287</v>
      </c>
      <c r="D288" s="116">
        <f t="shared" si="12"/>
        <v>100</v>
      </c>
      <c r="E288" s="16">
        <v>168</v>
      </c>
      <c r="F288" s="16">
        <f t="shared" si="13"/>
        <v>119</v>
      </c>
      <c r="G288" s="26">
        <f t="shared" si="14"/>
        <v>70.83333333333334</v>
      </c>
    </row>
    <row r="289" spans="1:7" ht="24.75" customHeight="1">
      <c r="A289" s="207" t="s">
        <v>301</v>
      </c>
      <c r="B289" s="16">
        <f>SUM(B290:B294)</f>
        <v>3451</v>
      </c>
      <c r="C289" s="16">
        <f>SUM(C290:C294)</f>
        <v>1744</v>
      </c>
      <c r="D289" s="116">
        <f t="shared" si="12"/>
        <v>50.53607649956534</v>
      </c>
      <c r="E289" s="16">
        <f>SUM(E290:E294)</f>
        <v>1801</v>
      </c>
      <c r="F289" s="16">
        <f t="shared" si="13"/>
        <v>-57</v>
      </c>
      <c r="G289" s="26">
        <f t="shared" si="14"/>
        <v>-3.1649083842309826</v>
      </c>
    </row>
    <row r="290" spans="1:7" ht="24.75" customHeight="1">
      <c r="A290" s="148" t="s">
        <v>302</v>
      </c>
      <c r="B290" s="16">
        <v>56</v>
      </c>
      <c r="C290" s="16">
        <v>69</v>
      </c>
      <c r="D290" s="116">
        <f t="shared" si="12"/>
        <v>123.21428571428572</v>
      </c>
      <c r="E290" s="16">
        <v>50</v>
      </c>
      <c r="F290" s="16">
        <f t="shared" si="13"/>
        <v>19</v>
      </c>
      <c r="G290" s="26">
        <f t="shared" si="14"/>
        <v>38</v>
      </c>
    </row>
    <row r="291" spans="1:7" ht="24.75" customHeight="1">
      <c r="A291" s="148" t="s">
        <v>303</v>
      </c>
      <c r="B291" s="16">
        <v>1189</v>
      </c>
      <c r="C291" s="16">
        <v>1064</v>
      </c>
      <c r="D291" s="116">
        <f t="shared" si="12"/>
        <v>89.48696383515559</v>
      </c>
      <c r="E291" s="16">
        <v>1100</v>
      </c>
      <c r="F291" s="16">
        <f t="shared" si="13"/>
        <v>-36</v>
      </c>
      <c r="G291" s="26">
        <f t="shared" si="14"/>
        <v>-3.272727272727273</v>
      </c>
    </row>
    <row r="292" spans="1:7" ht="24.75" customHeight="1">
      <c r="A292" s="148" t="s">
        <v>304</v>
      </c>
      <c r="B292" s="16">
        <v>300</v>
      </c>
      <c r="C292" s="16">
        <v>19</v>
      </c>
      <c r="D292" s="116">
        <f t="shared" si="12"/>
        <v>6.333333333333334</v>
      </c>
      <c r="E292" s="16">
        <v>24</v>
      </c>
      <c r="F292" s="16">
        <f t="shared" si="13"/>
        <v>-5</v>
      </c>
      <c r="G292" s="26">
        <f t="shared" si="14"/>
        <v>-20.833333333333336</v>
      </c>
    </row>
    <row r="293" spans="1:7" ht="24.75" customHeight="1">
      <c r="A293" s="148" t="s">
        <v>305</v>
      </c>
      <c r="B293" s="16">
        <v>1586</v>
      </c>
      <c r="C293" s="16">
        <v>554</v>
      </c>
      <c r="D293" s="116">
        <f t="shared" si="12"/>
        <v>34.93064312736444</v>
      </c>
      <c r="E293" s="16">
        <v>602</v>
      </c>
      <c r="F293" s="16">
        <f t="shared" si="13"/>
        <v>-48</v>
      </c>
      <c r="G293" s="26">
        <f t="shared" si="14"/>
        <v>-7.973421926910299</v>
      </c>
    </row>
    <row r="294" spans="1:7" ht="24.75" customHeight="1">
      <c r="A294" s="148" t="s">
        <v>306</v>
      </c>
      <c r="B294" s="16">
        <v>320</v>
      </c>
      <c r="C294" s="16">
        <v>38</v>
      </c>
      <c r="D294" s="116">
        <f t="shared" si="12"/>
        <v>11.875</v>
      </c>
      <c r="E294" s="16">
        <v>25</v>
      </c>
      <c r="F294" s="16">
        <f t="shared" si="13"/>
        <v>13</v>
      </c>
      <c r="G294" s="26">
        <f t="shared" si="14"/>
        <v>52</v>
      </c>
    </row>
    <row r="295" spans="1:7" ht="24.75" customHeight="1">
      <c r="A295" s="207" t="s">
        <v>307</v>
      </c>
      <c r="B295" s="16">
        <f>SUM(B296:B300)</f>
        <v>885</v>
      </c>
      <c r="C295" s="16">
        <f>SUM(C296:C300)</f>
        <v>1022</v>
      </c>
      <c r="D295" s="116">
        <f t="shared" si="12"/>
        <v>115.48022598870055</v>
      </c>
      <c r="E295" s="16">
        <f>SUM(E296:E300)</f>
        <v>982</v>
      </c>
      <c r="F295" s="16">
        <f t="shared" si="13"/>
        <v>40</v>
      </c>
      <c r="G295" s="26">
        <f t="shared" si="14"/>
        <v>4.0733197556008145</v>
      </c>
    </row>
    <row r="296" spans="1:7" ht="24.75" customHeight="1">
      <c r="A296" s="148" t="s">
        <v>81</v>
      </c>
      <c r="B296" s="16">
        <v>120</v>
      </c>
      <c r="C296" s="16">
        <v>100</v>
      </c>
      <c r="D296" s="116">
        <f t="shared" si="12"/>
        <v>83.33333333333334</v>
      </c>
      <c r="E296" s="16">
        <v>93</v>
      </c>
      <c r="F296" s="16">
        <f t="shared" si="13"/>
        <v>7</v>
      </c>
      <c r="G296" s="26">
        <f t="shared" si="14"/>
        <v>7.526881720430108</v>
      </c>
    </row>
    <row r="297" spans="1:7" ht="24.75" customHeight="1">
      <c r="A297" s="148" t="s">
        <v>308</v>
      </c>
      <c r="B297" s="16">
        <v>0</v>
      </c>
      <c r="C297" s="16">
        <v>28</v>
      </c>
      <c r="D297" s="116">
        <f t="shared" si="12"/>
      </c>
      <c r="E297" s="16">
        <v>16</v>
      </c>
      <c r="F297" s="16">
        <f t="shared" si="13"/>
        <v>12</v>
      </c>
      <c r="G297" s="26">
        <f t="shared" si="14"/>
        <v>75</v>
      </c>
    </row>
    <row r="298" spans="1:7" ht="24.75" customHeight="1">
      <c r="A298" s="148" t="s">
        <v>309</v>
      </c>
      <c r="B298" s="16">
        <v>0</v>
      </c>
      <c r="C298" s="16">
        <v>8</v>
      </c>
      <c r="D298" s="116">
        <f t="shared" si="12"/>
      </c>
      <c r="E298" s="16">
        <v>0</v>
      </c>
      <c r="F298" s="16">
        <f t="shared" si="13"/>
        <v>8</v>
      </c>
      <c r="G298" s="26">
        <f t="shared" si="14"/>
      </c>
    </row>
    <row r="299" spans="1:7" ht="24.75" customHeight="1">
      <c r="A299" s="148" t="s">
        <v>310</v>
      </c>
      <c r="B299" s="16">
        <v>325</v>
      </c>
      <c r="C299" s="16">
        <v>529</v>
      </c>
      <c r="D299" s="116">
        <f t="shared" si="12"/>
        <v>162.76923076923077</v>
      </c>
      <c r="E299" s="16">
        <v>495</v>
      </c>
      <c r="F299" s="16">
        <f t="shared" si="13"/>
        <v>34</v>
      </c>
      <c r="G299" s="26">
        <f t="shared" si="14"/>
        <v>6.8686868686868685</v>
      </c>
    </row>
    <row r="300" spans="1:7" ht="24.75" customHeight="1">
      <c r="A300" s="148" t="s">
        <v>311</v>
      </c>
      <c r="B300" s="16">
        <v>440</v>
      </c>
      <c r="C300" s="16">
        <v>357</v>
      </c>
      <c r="D300" s="116">
        <f t="shared" si="12"/>
        <v>81.13636363636364</v>
      </c>
      <c r="E300" s="16">
        <v>378</v>
      </c>
      <c r="F300" s="16">
        <f t="shared" si="13"/>
        <v>-21</v>
      </c>
      <c r="G300" s="26">
        <f t="shared" si="14"/>
        <v>-5.555555555555555</v>
      </c>
    </row>
    <row r="301" spans="1:7" ht="24.75" customHeight="1">
      <c r="A301" s="207" t="s">
        <v>312</v>
      </c>
      <c r="B301" s="16">
        <f>SUM(B302:B303)</f>
        <v>54</v>
      </c>
      <c r="C301" s="16">
        <f>SUM(C302:C303)</f>
        <v>54</v>
      </c>
      <c r="D301" s="116">
        <f t="shared" si="12"/>
        <v>100</v>
      </c>
      <c r="E301" s="16">
        <f>SUM(E302:E303)</f>
        <v>54</v>
      </c>
      <c r="F301" s="16">
        <f t="shared" si="13"/>
        <v>0</v>
      </c>
      <c r="G301" s="26">
        <f t="shared" si="14"/>
        <v>0</v>
      </c>
    </row>
    <row r="302" spans="1:7" ht="24.75" customHeight="1">
      <c r="A302" s="148" t="s">
        <v>81</v>
      </c>
      <c r="B302" s="16">
        <v>45</v>
      </c>
      <c r="C302" s="16">
        <v>45</v>
      </c>
      <c r="D302" s="116">
        <f t="shared" si="12"/>
        <v>100</v>
      </c>
      <c r="E302" s="16">
        <v>44</v>
      </c>
      <c r="F302" s="16">
        <f t="shared" si="13"/>
        <v>1</v>
      </c>
      <c r="G302" s="26">
        <f t="shared" si="14"/>
        <v>2.272727272727273</v>
      </c>
    </row>
    <row r="303" spans="1:7" ht="24.75" customHeight="1">
      <c r="A303" s="148" t="s">
        <v>82</v>
      </c>
      <c r="B303" s="16">
        <v>9</v>
      </c>
      <c r="C303" s="16">
        <v>9</v>
      </c>
      <c r="D303" s="116">
        <f t="shared" si="12"/>
        <v>100</v>
      </c>
      <c r="E303" s="16">
        <v>10</v>
      </c>
      <c r="F303" s="16">
        <f t="shared" si="13"/>
        <v>-1</v>
      </c>
      <c r="G303" s="26">
        <f t="shared" si="14"/>
        <v>-10</v>
      </c>
    </row>
    <row r="304" spans="1:7" ht="24.75" customHeight="1">
      <c r="A304" s="207" t="s">
        <v>313</v>
      </c>
      <c r="B304" s="16">
        <f>SUM(B305:B306)</f>
        <v>1286</v>
      </c>
      <c r="C304" s="16">
        <f>SUM(C305:C306)</f>
        <v>1859</v>
      </c>
      <c r="D304" s="116">
        <f t="shared" si="12"/>
        <v>144.55676516329706</v>
      </c>
      <c r="E304" s="16">
        <f>SUM(E305:E306)</f>
        <v>1699</v>
      </c>
      <c r="F304" s="16">
        <f t="shared" si="13"/>
        <v>160</v>
      </c>
      <c r="G304" s="26">
        <f t="shared" si="14"/>
        <v>9.417304296645085</v>
      </c>
    </row>
    <row r="305" spans="1:7" ht="24.75" customHeight="1">
      <c r="A305" s="148" t="s">
        <v>314</v>
      </c>
      <c r="B305" s="16">
        <v>455</v>
      </c>
      <c r="C305" s="16">
        <v>606</v>
      </c>
      <c r="D305" s="116">
        <f t="shared" si="12"/>
        <v>133.18681318681317</v>
      </c>
      <c r="E305" s="16">
        <v>590</v>
      </c>
      <c r="F305" s="16">
        <f t="shared" si="13"/>
        <v>16</v>
      </c>
      <c r="G305" s="26">
        <f t="shared" si="14"/>
        <v>2.711864406779661</v>
      </c>
    </row>
    <row r="306" spans="1:7" ht="24.75" customHeight="1">
      <c r="A306" s="148" t="s">
        <v>315</v>
      </c>
      <c r="B306" s="16">
        <v>831</v>
      </c>
      <c r="C306" s="16">
        <v>1253</v>
      </c>
      <c r="D306" s="116">
        <f t="shared" si="12"/>
        <v>150.78219013237063</v>
      </c>
      <c r="E306" s="16">
        <v>1109</v>
      </c>
      <c r="F306" s="16">
        <f t="shared" si="13"/>
        <v>144</v>
      </c>
      <c r="G306" s="26">
        <f t="shared" si="14"/>
        <v>12.984670874661857</v>
      </c>
    </row>
    <row r="307" spans="1:7" ht="24.75" customHeight="1">
      <c r="A307" s="207" t="s">
        <v>316</v>
      </c>
      <c r="B307" s="16">
        <f>SUM(B308:B309)</f>
        <v>156</v>
      </c>
      <c r="C307" s="16">
        <f>SUM(C308:C309)</f>
        <v>145</v>
      </c>
      <c r="D307" s="116">
        <f t="shared" si="12"/>
        <v>92.94871794871796</v>
      </c>
      <c r="E307" s="16">
        <f>SUM(E308:E309)</f>
        <v>206</v>
      </c>
      <c r="F307" s="16">
        <f t="shared" si="13"/>
        <v>-61</v>
      </c>
      <c r="G307" s="26">
        <f t="shared" si="14"/>
        <v>-29.61165048543689</v>
      </c>
    </row>
    <row r="308" spans="1:7" ht="24.75" customHeight="1">
      <c r="A308" s="148" t="s">
        <v>317</v>
      </c>
      <c r="B308" s="16">
        <v>144</v>
      </c>
      <c r="C308" s="16">
        <v>127</v>
      </c>
      <c r="D308" s="116">
        <f t="shared" si="12"/>
        <v>88.19444444444444</v>
      </c>
      <c r="E308" s="16">
        <v>198</v>
      </c>
      <c r="F308" s="16">
        <f t="shared" si="13"/>
        <v>-71</v>
      </c>
      <c r="G308" s="26">
        <f t="shared" si="14"/>
        <v>-35.858585858585855</v>
      </c>
    </row>
    <row r="309" spans="1:7" ht="24.75" customHeight="1">
      <c r="A309" s="148" t="s">
        <v>318</v>
      </c>
      <c r="B309" s="16">
        <v>12</v>
      </c>
      <c r="C309" s="16">
        <v>18</v>
      </c>
      <c r="D309" s="116">
        <f t="shared" si="12"/>
        <v>150</v>
      </c>
      <c r="E309" s="16">
        <v>8</v>
      </c>
      <c r="F309" s="16">
        <f t="shared" si="13"/>
        <v>10</v>
      </c>
      <c r="G309" s="26">
        <f t="shared" si="14"/>
        <v>125</v>
      </c>
    </row>
    <row r="310" spans="1:7" ht="24.75" customHeight="1">
      <c r="A310" s="207" t="s">
        <v>319</v>
      </c>
      <c r="B310" s="16">
        <f>SUM(B311:B312)</f>
        <v>85</v>
      </c>
      <c r="C310" s="16">
        <f>SUM(C311:C312)</f>
        <v>120</v>
      </c>
      <c r="D310" s="116">
        <f t="shared" si="12"/>
        <v>141.1764705882353</v>
      </c>
      <c r="E310" s="16">
        <f>SUM(E311:E312)</f>
        <v>112</v>
      </c>
      <c r="F310" s="16">
        <f t="shared" si="13"/>
        <v>8</v>
      </c>
      <c r="G310" s="26">
        <f t="shared" si="14"/>
        <v>7.142857142857142</v>
      </c>
    </row>
    <row r="311" spans="1:7" ht="24.75" customHeight="1">
      <c r="A311" s="148" t="s">
        <v>320</v>
      </c>
      <c r="B311" s="16">
        <v>20</v>
      </c>
      <c r="C311" s="16">
        <v>29</v>
      </c>
      <c r="D311" s="116">
        <f t="shared" si="12"/>
        <v>145</v>
      </c>
      <c r="E311" s="16">
        <v>26</v>
      </c>
      <c r="F311" s="16">
        <f t="shared" si="13"/>
        <v>3</v>
      </c>
      <c r="G311" s="26">
        <f t="shared" si="14"/>
        <v>11.538461538461538</v>
      </c>
    </row>
    <row r="312" spans="1:7" ht="24.75" customHeight="1">
      <c r="A312" s="148" t="s">
        <v>321</v>
      </c>
      <c r="B312" s="16">
        <v>65</v>
      </c>
      <c r="C312" s="16">
        <v>91</v>
      </c>
      <c r="D312" s="116">
        <f t="shared" si="12"/>
        <v>140</v>
      </c>
      <c r="E312" s="16">
        <v>86</v>
      </c>
      <c r="F312" s="16">
        <f t="shared" si="13"/>
        <v>5</v>
      </c>
      <c r="G312" s="26">
        <f t="shared" si="14"/>
        <v>5.813953488372093</v>
      </c>
    </row>
    <row r="313" spans="1:7" ht="24.75" customHeight="1">
      <c r="A313" s="207" t="s">
        <v>322</v>
      </c>
      <c r="B313" s="16">
        <f>SUM(B314:B314)</f>
        <v>33</v>
      </c>
      <c r="C313" s="16">
        <f>SUM(C314:C314)</f>
        <v>26</v>
      </c>
      <c r="D313" s="116">
        <f t="shared" si="12"/>
        <v>78.78787878787878</v>
      </c>
      <c r="E313" s="16">
        <f>SUM(E314:E314)</f>
        <v>31</v>
      </c>
      <c r="F313" s="16">
        <f t="shared" si="13"/>
        <v>-5</v>
      </c>
      <c r="G313" s="26">
        <f t="shared" si="14"/>
        <v>-16.129032258064516</v>
      </c>
    </row>
    <row r="314" spans="1:7" ht="24.75" customHeight="1">
      <c r="A314" s="148" t="s">
        <v>323</v>
      </c>
      <c r="B314" s="16">
        <v>33</v>
      </c>
      <c r="C314" s="16">
        <v>26</v>
      </c>
      <c r="D314" s="116">
        <f t="shared" si="12"/>
        <v>78.78787878787878</v>
      </c>
      <c r="E314" s="16">
        <v>31</v>
      </c>
      <c r="F314" s="16">
        <f t="shared" si="13"/>
        <v>-5</v>
      </c>
      <c r="G314" s="26">
        <f t="shared" si="14"/>
        <v>-16.129032258064516</v>
      </c>
    </row>
    <row r="315" spans="1:7" ht="34.5" customHeight="1">
      <c r="A315" s="207" t="s">
        <v>324</v>
      </c>
      <c r="B315" s="16">
        <f>SUM(B316:B317)</f>
        <v>3876</v>
      </c>
      <c r="C315" s="16">
        <f>SUM(C316:C317)</f>
        <v>9633</v>
      </c>
      <c r="D315" s="116">
        <f t="shared" si="12"/>
        <v>248.52941176470588</v>
      </c>
      <c r="E315" s="16">
        <f>SUM(E316:E317)</f>
        <v>9010</v>
      </c>
      <c r="F315" s="16">
        <f t="shared" si="13"/>
        <v>623</v>
      </c>
      <c r="G315" s="26">
        <f t="shared" si="14"/>
        <v>6.914539400665927</v>
      </c>
    </row>
    <row r="316" spans="1:7" ht="34.5" customHeight="1">
      <c r="A316" s="148" t="s">
        <v>325</v>
      </c>
      <c r="B316" s="16">
        <v>3876</v>
      </c>
      <c r="C316" s="16">
        <v>9633</v>
      </c>
      <c r="D316" s="116">
        <f t="shared" si="12"/>
        <v>248.52941176470588</v>
      </c>
      <c r="E316" s="16">
        <v>8997</v>
      </c>
      <c r="F316" s="16">
        <f t="shared" si="13"/>
        <v>636</v>
      </c>
      <c r="G316" s="26">
        <f t="shared" si="14"/>
        <v>7.069023007669223</v>
      </c>
    </row>
    <row r="317" spans="1:7" ht="34.5" customHeight="1">
      <c r="A317" s="148" t="s">
        <v>326</v>
      </c>
      <c r="B317" s="16">
        <v>0</v>
      </c>
      <c r="C317" s="16">
        <v>0</v>
      </c>
      <c r="D317" s="116">
        <f t="shared" si="12"/>
      </c>
      <c r="E317" s="16">
        <v>13</v>
      </c>
      <c r="F317" s="16">
        <f t="shared" si="13"/>
        <v>-13</v>
      </c>
      <c r="G317" s="26">
        <f t="shared" si="14"/>
        <v>-100</v>
      </c>
    </row>
    <row r="318" spans="1:7" ht="24.75" customHeight="1">
      <c r="A318" s="207" t="s">
        <v>327</v>
      </c>
      <c r="B318" s="16">
        <f>SUM(B319:B323)</f>
        <v>1245</v>
      </c>
      <c r="C318" s="16">
        <f>SUM(C319:C323)</f>
        <v>349</v>
      </c>
      <c r="D318" s="116">
        <f t="shared" si="12"/>
        <v>28.032128514056225</v>
      </c>
      <c r="E318" s="16">
        <f>SUM(E319:E323)</f>
        <v>285</v>
      </c>
      <c r="F318" s="16">
        <f t="shared" si="13"/>
        <v>64</v>
      </c>
      <c r="G318" s="26">
        <f t="shared" si="14"/>
        <v>22.45614035087719</v>
      </c>
    </row>
    <row r="319" spans="1:7" ht="24.75" customHeight="1">
      <c r="A319" s="148" t="s">
        <v>81</v>
      </c>
      <c r="B319" s="16">
        <v>109</v>
      </c>
      <c r="C319" s="16">
        <v>112</v>
      </c>
      <c r="D319" s="116">
        <f t="shared" si="12"/>
        <v>102.75229357798166</v>
      </c>
      <c r="E319" s="16">
        <v>113</v>
      </c>
      <c r="F319" s="16">
        <f t="shared" si="13"/>
        <v>-1</v>
      </c>
      <c r="G319" s="26">
        <f t="shared" si="14"/>
        <v>-0.8849557522123894</v>
      </c>
    </row>
    <row r="320" spans="1:7" ht="24.75" customHeight="1">
      <c r="A320" s="148" t="s">
        <v>82</v>
      </c>
      <c r="B320" s="16">
        <v>30</v>
      </c>
      <c r="C320" s="16">
        <v>30</v>
      </c>
      <c r="D320" s="116">
        <f t="shared" si="12"/>
        <v>100</v>
      </c>
      <c r="E320" s="16">
        <v>33</v>
      </c>
      <c r="F320" s="16">
        <f t="shared" si="13"/>
        <v>-3</v>
      </c>
      <c r="G320" s="26">
        <f t="shared" si="14"/>
        <v>-9.090909090909092</v>
      </c>
    </row>
    <row r="321" spans="1:7" ht="24.75" customHeight="1">
      <c r="A321" s="210" t="s">
        <v>328</v>
      </c>
      <c r="B321" s="16">
        <v>681</v>
      </c>
      <c r="C321" s="16">
        <v>113</v>
      </c>
      <c r="D321" s="116">
        <f t="shared" si="12"/>
        <v>16.593245227606463</v>
      </c>
      <c r="E321" s="16">
        <v>81</v>
      </c>
      <c r="F321" s="16">
        <f t="shared" si="13"/>
        <v>32</v>
      </c>
      <c r="G321" s="26">
        <f t="shared" si="14"/>
        <v>39.50617283950617</v>
      </c>
    </row>
    <row r="322" spans="1:7" ht="24.75" customHeight="1">
      <c r="A322" s="210" t="s">
        <v>86</v>
      </c>
      <c r="B322" s="16">
        <v>57</v>
      </c>
      <c r="C322" s="16">
        <v>57</v>
      </c>
      <c r="D322" s="116">
        <f t="shared" si="12"/>
        <v>100</v>
      </c>
      <c r="E322" s="16">
        <v>57</v>
      </c>
      <c r="F322" s="16">
        <f t="shared" si="13"/>
        <v>0</v>
      </c>
      <c r="G322" s="26">
        <f t="shared" si="14"/>
        <v>0</v>
      </c>
    </row>
    <row r="323" spans="1:7" ht="24.75" customHeight="1">
      <c r="A323" s="210" t="s">
        <v>329</v>
      </c>
      <c r="B323" s="16">
        <v>368</v>
      </c>
      <c r="C323" s="16">
        <v>37</v>
      </c>
      <c r="D323" s="116">
        <f t="shared" si="12"/>
        <v>10.054347826086957</v>
      </c>
      <c r="E323" s="16">
        <v>1</v>
      </c>
      <c r="F323" s="16">
        <f t="shared" si="13"/>
        <v>36</v>
      </c>
      <c r="G323" s="26">
        <f t="shared" si="14"/>
        <v>3600</v>
      </c>
    </row>
    <row r="324" spans="1:7" ht="24.75" customHeight="1">
      <c r="A324" s="207" t="s">
        <v>330</v>
      </c>
      <c r="B324" s="16">
        <f>B325</f>
        <v>335</v>
      </c>
      <c r="C324" s="16">
        <f>C325</f>
        <v>1305</v>
      </c>
      <c r="D324" s="116">
        <f t="shared" si="12"/>
        <v>389.55223880597015</v>
      </c>
      <c r="E324" s="16">
        <f>E325</f>
        <v>1411</v>
      </c>
      <c r="F324" s="16">
        <f t="shared" si="13"/>
        <v>-106</v>
      </c>
      <c r="G324" s="26">
        <f t="shared" si="14"/>
        <v>-7.5124025513819985</v>
      </c>
    </row>
    <row r="325" spans="1:7" ht="34.5" customHeight="1">
      <c r="A325" s="148" t="s">
        <v>331</v>
      </c>
      <c r="B325" s="16">
        <v>335</v>
      </c>
      <c r="C325" s="16">
        <v>1305</v>
      </c>
      <c r="D325" s="116">
        <f t="shared" si="12"/>
        <v>389.55223880597015</v>
      </c>
      <c r="E325" s="16">
        <v>1411</v>
      </c>
      <c r="F325" s="16">
        <f t="shared" si="13"/>
        <v>-106</v>
      </c>
      <c r="G325" s="26">
        <f t="shared" si="14"/>
        <v>-7.5124025513819985</v>
      </c>
    </row>
    <row r="326" spans="1:7" ht="24.75" customHeight="1">
      <c r="A326" s="207" t="s">
        <v>332</v>
      </c>
      <c r="B326" s="16">
        <f>SUM(B327,B331,B334,B338,B345,B348,B351,B356,B358,B360,B367,B362,B365)</f>
        <v>50500</v>
      </c>
      <c r="C326" s="16">
        <f>SUM(C327,C331,C334,C338,C345,C348,C351,C356,C358,C360,C367,C362,C365)</f>
        <v>47632</v>
      </c>
      <c r="D326" s="116">
        <f t="shared" si="12"/>
        <v>94.32079207920792</v>
      </c>
      <c r="E326" s="16">
        <f>SUM(E327,E331,E334,E338,E345,E348,E351,E356,E358,E360,E367,E362,E365)</f>
        <v>27940</v>
      </c>
      <c r="F326" s="16">
        <f t="shared" si="13"/>
        <v>19692</v>
      </c>
      <c r="G326" s="26">
        <f t="shared" si="14"/>
        <v>70.47959914101646</v>
      </c>
    </row>
    <row r="327" spans="1:7" ht="24.75" customHeight="1">
      <c r="A327" s="207" t="s">
        <v>333</v>
      </c>
      <c r="B327" s="16">
        <f>SUM(B328:B330)</f>
        <v>1026</v>
      </c>
      <c r="C327" s="16">
        <f>SUM(C328:C330)</f>
        <v>989</v>
      </c>
      <c r="D327" s="116">
        <f aca="true" t="shared" si="15" ref="D327:D390">IF(B327=0,"",C327/B327*100)</f>
        <v>96.39376218323586</v>
      </c>
      <c r="E327" s="16">
        <f>SUM(E328:E330)</f>
        <v>1084</v>
      </c>
      <c r="F327" s="16">
        <f aca="true" t="shared" si="16" ref="F327:F390">C327-E327</f>
        <v>-95</v>
      </c>
      <c r="G327" s="26">
        <f aca="true" t="shared" si="17" ref="G327:G390">IF(E327=0,"",F327/E327*100)</f>
        <v>-8.763837638376385</v>
      </c>
    </row>
    <row r="328" spans="1:7" ht="24.75" customHeight="1">
      <c r="A328" s="148" t="s">
        <v>81</v>
      </c>
      <c r="B328" s="16">
        <v>797</v>
      </c>
      <c r="C328" s="16">
        <v>782</v>
      </c>
      <c r="D328" s="116">
        <f t="shared" si="15"/>
        <v>98.11794228356337</v>
      </c>
      <c r="E328" s="16">
        <v>853</v>
      </c>
      <c r="F328" s="16">
        <f t="shared" si="16"/>
        <v>-71</v>
      </c>
      <c r="G328" s="26">
        <f t="shared" si="17"/>
        <v>-8.32356389214537</v>
      </c>
    </row>
    <row r="329" spans="1:7" ht="24.75" customHeight="1">
      <c r="A329" s="148" t="s">
        <v>82</v>
      </c>
      <c r="B329" s="16">
        <v>148</v>
      </c>
      <c r="C329" s="16">
        <v>129</v>
      </c>
      <c r="D329" s="116">
        <f t="shared" si="15"/>
        <v>87.16216216216216</v>
      </c>
      <c r="E329" s="16">
        <v>129</v>
      </c>
      <c r="F329" s="16">
        <f t="shared" si="16"/>
        <v>0</v>
      </c>
      <c r="G329" s="26">
        <f t="shared" si="17"/>
        <v>0</v>
      </c>
    </row>
    <row r="330" spans="1:7" ht="24.75" customHeight="1">
      <c r="A330" s="148" t="s">
        <v>334</v>
      </c>
      <c r="B330" s="16">
        <v>81</v>
      </c>
      <c r="C330" s="16">
        <v>78</v>
      </c>
      <c r="D330" s="116">
        <f t="shared" si="15"/>
        <v>96.29629629629629</v>
      </c>
      <c r="E330" s="16">
        <v>102</v>
      </c>
      <c r="F330" s="16">
        <f t="shared" si="16"/>
        <v>-24</v>
      </c>
      <c r="G330" s="26">
        <f t="shared" si="17"/>
        <v>-23.52941176470588</v>
      </c>
    </row>
    <row r="331" spans="1:7" ht="24.75" customHeight="1">
      <c r="A331" s="207" t="s">
        <v>335</v>
      </c>
      <c r="B331" s="16">
        <f>SUM(B332:B333)</f>
        <v>29032</v>
      </c>
      <c r="C331" s="16">
        <f>SUM(C332:C333)</f>
        <v>27825</v>
      </c>
      <c r="D331" s="116">
        <f t="shared" si="15"/>
        <v>95.84251860016533</v>
      </c>
      <c r="E331" s="16">
        <f>SUM(E332:E333)</f>
        <v>3353</v>
      </c>
      <c r="F331" s="16">
        <f t="shared" si="16"/>
        <v>24472</v>
      </c>
      <c r="G331" s="26">
        <f t="shared" si="17"/>
        <v>729.8538622129437</v>
      </c>
    </row>
    <row r="332" spans="1:7" ht="24.75" customHeight="1">
      <c r="A332" s="148" t="s">
        <v>336</v>
      </c>
      <c r="B332" s="16">
        <v>3822</v>
      </c>
      <c r="C332" s="16">
        <v>27437</v>
      </c>
      <c r="D332" s="116">
        <f t="shared" si="15"/>
        <v>717.8702250130822</v>
      </c>
      <c r="E332" s="16">
        <v>2635</v>
      </c>
      <c r="F332" s="16">
        <f t="shared" si="16"/>
        <v>24802</v>
      </c>
      <c r="G332" s="26">
        <f t="shared" si="17"/>
        <v>941.2523719165085</v>
      </c>
    </row>
    <row r="333" spans="1:7" ht="24.75" customHeight="1">
      <c r="A333" s="148" t="s">
        <v>337</v>
      </c>
      <c r="B333" s="16">
        <v>25210</v>
      </c>
      <c r="C333" s="16">
        <v>388</v>
      </c>
      <c r="D333" s="116">
        <f t="shared" si="15"/>
        <v>1.5390717969059897</v>
      </c>
      <c r="E333" s="16">
        <v>718</v>
      </c>
      <c r="F333" s="16">
        <f t="shared" si="16"/>
        <v>-330</v>
      </c>
      <c r="G333" s="26">
        <f t="shared" si="17"/>
        <v>-45.96100278551532</v>
      </c>
    </row>
    <row r="334" spans="1:7" ht="24.75" customHeight="1">
      <c r="A334" s="207" t="s">
        <v>338</v>
      </c>
      <c r="B334" s="16">
        <f>SUM(B335:B337)</f>
        <v>5955</v>
      </c>
      <c r="C334" s="16">
        <f>SUM(C335:C337)</f>
        <v>4939</v>
      </c>
      <c r="D334" s="116">
        <f t="shared" si="15"/>
        <v>82.93870696893367</v>
      </c>
      <c r="E334" s="16">
        <f>SUM(E335:E337)</f>
        <v>5545</v>
      </c>
      <c r="F334" s="16">
        <f t="shared" si="16"/>
        <v>-606</v>
      </c>
      <c r="G334" s="26">
        <f t="shared" si="17"/>
        <v>-10.928764652840396</v>
      </c>
    </row>
    <row r="335" spans="1:7" ht="24.75" customHeight="1">
      <c r="A335" s="148" t="s">
        <v>339</v>
      </c>
      <c r="B335" s="16">
        <v>744</v>
      </c>
      <c r="C335" s="16">
        <v>757</v>
      </c>
      <c r="D335" s="116">
        <f t="shared" si="15"/>
        <v>101.74731182795699</v>
      </c>
      <c r="E335" s="16">
        <v>676</v>
      </c>
      <c r="F335" s="16">
        <f t="shared" si="16"/>
        <v>81</v>
      </c>
      <c r="G335" s="26">
        <f t="shared" si="17"/>
        <v>11.982248520710058</v>
      </c>
    </row>
    <row r="336" spans="1:7" ht="24.75" customHeight="1">
      <c r="A336" s="148" t="s">
        <v>340</v>
      </c>
      <c r="B336" s="16">
        <v>4830</v>
      </c>
      <c r="C336" s="16">
        <v>3789</v>
      </c>
      <c r="D336" s="116">
        <f t="shared" si="15"/>
        <v>78.44720496894409</v>
      </c>
      <c r="E336" s="16">
        <v>3457</v>
      </c>
      <c r="F336" s="16">
        <f t="shared" si="16"/>
        <v>332</v>
      </c>
      <c r="G336" s="26">
        <f t="shared" si="17"/>
        <v>9.603702632340179</v>
      </c>
    </row>
    <row r="337" spans="1:7" ht="24.75" customHeight="1">
      <c r="A337" s="148" t="s">
        <v>341</v>
      </c>
      <c r="B337" s="16">
        <v>381</v>
      </c>
      <c r="C337" s="16">
        <v>393</v>
      </c>
      <c r="D337" s="116">
        <f t="shared" si="15"/>
        <v>103.14960629921259</v>
      </c>
      <c r="E337" s="16">
        <v>1412</v>
      </c>
      <c r="F337" s="16">
        <f t="shared" si="16"/>
        <v>-1019</v>
      </c>
      <c r="G337" s="26">
        <f t="shared" si="17"/>
        <v>-72.16713881019831</v>
      </c>
    </row>
    <row r="338" spans="1:7" ht="24.75" customHeight="1">
      <c r="A338" s="207" t="s">
        <v>342</v>
      </c>
      <c r="B338" s="16">
        <f>SUM(B339:B344)</f>
        <v>4237</v>
      </c>
      <c r="C338" s="16">
        <f>SUM(C339:C344)</f>
        <v>6632</v>
      </c>
      <c r="D338" s="116">
        <f t="shared" si="15"/>
        <v>156.5258437573755</v>
      </c>
      <c r="E338" s="16">
        <f>SUM(E339:E344)</f>
        <v>10442</v>
      </c>
      <c r="F338" s="16">
        <f t="shared" si="16"/>
        <v>-3810</v>
      </c>
      <c r="G338" s="26">
        <f t="shared" si="17"/>
        <v>-36.48726297644129</v>
      </c>
    </row>
    <row r="339" spans="1:7" ht="24.75" customHeight="1">
      <c r="A339" s="148" t="s">
        <v>343</v>
      </c>
      <c r="B339" s="16">
        <v>61</v>
      </c>
      <c r="C339" s="16">
        <v>59</v>
      </c>
      <c r="D339" s="116">
        <f t="shared" si="15"/>
        <v>96.72131147540983</v>
      </c>
      <c r="E339" s="16">
        <v>61</v>
      </c>
      <c r="F339" s="16">
        <f t="shared" si="16"/>
        <v>-2</v>
      </c>
      <c r="G339" s="26">
        <f t="shared" si="17"/>
        <v>-3.278688524590164</v>
      </c>
    </row>
    <row r="340" spans="1:7" ht="24.75" customHeight="1">
      <c r="A340" s="148" t="s">
        <v>344</v>
      </c>
      <c r="B340" s="16">
        <v>773</v>
      </c>
      <c r="C340" s="16">
        <v>688</v>
      </c>
      <c r="D340" s="116">
        <f t="shared" si="15"/>
        <v>89.0038809831824</v>
      </c>
      <c r="E340" s="16">
        <v>779</v>
      </c>
      <c r="F340" s="16">
        <f t="shared" si="16"/>
        <v>-91</v>
      </c>
      <c r="G340" s="26">
        <f t="shared" si="17"/>
        <v>-11.681643132220795</v>
      </c>
    </row>
    <row r="341" spans="1:7" ht="24.75" customHeight="1">
      <c r="A341" s="148" t="s">
        <v>345</v>
      </c>
      <c r="B341" s="16">
        <v>1160</v>
      </c>
      <c r="C341" s="16">
        <v>1798</v>
      </c>
      <c r="D341" s="116">
        <f t="shared" si="15"/>
        <v>155</v>
      </c>
      <c r="E341" s="16">
        <v>1896</v>
      </c>
      <c r="F341" s="16">
        <f t="shared" si="16"/>
        <v>-98</v>
      </c>
      <c r="G341" s="26">
        <f t="shared" si="17"/>
        <v>-5.168776371308017</v>
      </c>
    </row>
    <row r="342" spans="1:7" ht="24.75" customHeight="1">
      <c r="A342" s="148" t="s">
        <v>346</v>
      </c>
      <c r="B342" s="16">
        <v>0</v>
      </c>
      <c r="C342" s="16">
        <v>2038</v>
      </c>
      <c r="D342" s="116">
        <f t="shared" si="15"/>
      </c>
      <c r="E342" s="16">
        <v>6477</v>
      </c>
      <c r="F342" s="16">
        <f t="shared" si="16"/>
        <v>-4439</v>
      </c>
      <c r="G342" s="26">
        <f t="shared" si="17"/>
        <v>-68.53481550100355</v>
      </c>
    </row>
    <row r="343" spans="1:7" ht="24.75" customHeight="1">
      <c r="A343" s="148" t="s">
        <v>347</v>
      </c>
      <c r="B343" s="16">
        <v>2024</v>
      </c>
      <c r="C343" s="16">
        <v>1809</v>
      </c>
      <c r="D343" s="116">
        <f t="shared" si="15"/>
        <v>89.37747035573122</v>
      </c>
      <c r="E343" s="16">
        <v>1136</v>
      </c>
      <c r="F343" s="16">
        <f t="shared" si="16"/>
        <v>673</v>
      </c>
      <c r="G343" s="26">
        <f t="shared" si="17"/>
        <v>59.24295774647887</v>
      </c>
    </row>
    <row r="344" spans="1:7" ht="24.75" customHeight="1">
      <c r="A344" s="148" t="s">
        <v>348</v>
      </c>
      <c r="B344" s="16">
        <v>219</v>
      </c>
      <c r="C344" s="16">
        <v>240</v>
      </c>
      <c r="D344" s="116">
        <f t="shared" si="15"/>
        <v>109.58904109589041</v>
      </c>
      <c r="E344" s="16">
        <v>93</v>
      </c>
      <c r="F344" s="16">
        <f t="shared" si="16"/>
        <v>147</v>
      </c>
      <c r="G344" s="26">
        <f t="shared" si="17"/>
        <v>158.06451612903226</v>
      </c>
    </row>
    <row r="345" spans="1:7" ht="24.75" customHeight="1">
      <c r="A345" s="207" t="s">
        <v>349</v>
      </c>
      <c r="B345" s="16">
        <f>SUM(B346:B347)</f>
        <v>0</v>
      </c>
      <c r="C345" s="16">
        <f>SUM(C346:C347)</f>
        <v>20</v>
      </c>
      <c r="D345" s="116">
        <f t="shared" si="15"/>
      </c>
      <c r="E345" s="16">
        <f>SUM(E346:E347)</f>
        <v>4</v>
      </c>
      <c r="F345" s="16">
        <f t="shared" si="16"/>
        <v>16</v>
      </c>
      <c r="G345" s="26">
        <f t="shared" si="17"/>
        <v>400</v>
      </c>
    </row>
    <row r="346" spans="1:7" ht="24.75" customHeight="1">
      <c r="A346" s="148" t="s">
        <v>350</v>
      </c>
      <c r="B346" s="16">
        <v>0</v>
      </c>
      <c r="C346" s="16">
        <v>8</v>
      </c>
      <c r="D346" s="116">
        <f t="shared" si="15"/>
      </c>
      <c r="E346" s="16"/>
      <c r="F346" s="16">
        <f t="shared" si="16"/>
        <v>8</v>
      </c>
      <c r="G346" s="26">
        <f t="shared" si="17"/>
      </c>
    </row>
    <row r="347" spans="1:7" ht="24.75" customHeight="1">
      <c r="A347" s="148" t="s">
        <v>351</v>
      </c>
      <c r="B347" s="16">
        <v>0</v>
      </c>
      <c r="C347" s="16">
        <v>12</v>
      </c>
      <c r="D347" s="116">
        <f t="shared" si="15"/>
      </c>
      <c r="E347" s="16">
        <v>4</v>
      </c>
      <c r="F347" s="16">
        <f t="shared" si="16"/>
        <v>8</v>
      </c>
      <c r="G347" s="26">
        <f t="shared" si="17"/>
        <v>200</v>
      </c>
    </row>
    <row r="348" spans="1:7" ht="24.75" customHeight="1">
      <c r="A348" s="207" t="s">
        <v>352</v>
      </c>
      <c r="B348" s="16">
        <f>SUM(B349:B350)</f>
        <v>2496</v>
      </c>
      <c r="C348" s="16">
        <f>SUM(C349:C350)</f>
        <v>2962</v>
      </c>
      <c r="D348" s="116">
        <f t="shared" si="15"/>
        <v>118.66987179487178</v>
      </c>
      <c r="E348" s="16">
        <f>SUM(E349:E350)</f>
        <v>2124</v>
      </c>
      <c r="F348" s="16">
        <f t="shared" si="16"/>
        <v>838</v>
      </c>
      <c r="G348" s="26">
        <f t="shared" si="17"/>
        <v>39.45386064030132</v>
      </c>
    </row>
    <row r="349" spans="1:7" ht="24.75" customHeight="1">
      <c r="A349" s="148" t="s">
        <v>353</v>
      </c>
      <c r="B349" s="16">
        <v>2393</v>
      </c>
      <c r="C349" s="16">
        <v>1651</v>
      </c>
      <c r="D349" s="116">
        <f t="shared" si="15"/>
        <v>68.99289594651066</v>
      </c>
      <c r="E349" s="16">
        <v>1833</v>
      </c>
      <c r="F349" s="16">
        <f t="shared" si="16"/>
        <v>-182</v>
      </c>
      <c r="G349" s="26">
        <f t="shared" si="17"/>
        <v>-9.929078014184398</v>
      </c>
    </row>
    <row r="350" spans="1:7" ht="24.75" customHeight="1">
      <c r="A350" s="148" t="s">
        <v>354</v>
      </c>
      <c r="B350" s="16">
        <v>103</v>
      </c>
      <c r="C350" s="16">
        <v>1311</v>
      </c>
      <c r="D350" s="116">
        <f t="shared" si="15"/>
        <v>1272.8155339805826</v>
      </c>
      <c r="E350" s="16">
        <v>291</v>
      </c>
      <c r="F350" s="16">
        <f t="shared" si="16"/>
        <v>1020</v>
      </c>
      <c r="G350" s="26">
        <f t="shared" si="17"/>
        <v>350.5154639175258</v>
      </c>
    </row>
    <row r="351" spans="1:7" ht="24.75" customHeight="1">
      <c r="A351" s="207" t="s">
        <v>355</v>
      </c>
      <c r="B351" s="16">
        <f>SUM(B352:B355)</f>
        <v>115</v>
      </c>
      <c r="C351" s="16">
        <f>SUM(C352:C355)</f>
        <v>107</v>
      </c>
      <c r="D351" s="116">
        <f t="shared" si="15"/>
        <v>93.04347826086956</v>
      </c>
      <c r="E351" s="16">
        <f>SUM(E352:E355)</f>
        <v>129</v>
      </c>
      <c r="F351" s="16">
        <f t="shared" si="16"/>
        <v>-22</v>
      </c>
      <c r="G351" s="26">
        <f t="shared" si="17"/>
        <v>-17.05426356589147</v>
      </c>
    </row>
    <row r="352" spans="1:7" ht="24.75" customHeight="1">
      <c r="A352" s="18" t="s">
        <v>356</v>
      </c>
      <c r="B352" s="16">
        <v>43</v>
      </c>
      <c r="C352" s="16">
        <v>49</v>
      </c>
      <c r="D352" s="116">
        <f t="shared" si="15"/>
        <v>113.95348837209302</v>
      </c>
      <c r="E352" s="16">
        <v>27</v>
      </c>
      <c r="F352" s="16">
        <f t="shared" si="16"/>
        <v>22</v>
      </c>
      <c r="G352" s="26">
        <f t="shared" si="17"/>
        <v>81.48148148148148</v>
      </c>
    </row>
    <row r="353" spans="1:7" ht="24.75" customHeight="1">
      <c r="A353" s="18" t="s">
        <v>357</v>
      </c>
      <c r="B353" s="16">
        <v>72</v>
      </c>
      <c r="C353" s="16">
        <v>58</v>
      </c>
      <c r="D353" s="116">
        <f t="shared" si="15"/>
        <v>80.55555555555556</v>
      </c>
      <c r="E353" s="16">
        <v>67</v>
      </c>
      <c r="F353" s="16">
        <f t="shared" si="16"/>
        <v>-9</v>
      </c>
      <c r="G353" s="26">
        <f t="shared" si="17"/>
        <v>-13.432835820895523</v>
      </c>
    </row>
    <row r="354" spans="1:7" ht="24.75" customHeight="1">
      <c r="A354" s="18" t="s">
        <v>358</v>
      </c>
      <c r="B354" s="16">
        <v>0</v>
      </c>
      <c r="C354" s="16">
        <v>0</v>
      </c>
      <c r="D354" s="116">
        <f t="shared" si="15"/>
      </c>
      <c r="E354" s="16">
        <v>34</v>
      </c>
      <c r="F354" s="16">
        <f t="shared" si="16"/>
        <v>-34</v>
      </c>
      <c r="G354" s="26">
        <f t="shared" si="17"/>
        <v>-100</v>
      </c>
    </row>
    <row r="355" spans="1:7" ht="24.75" customHeight="1">
      <c r="A355" s="18" t="s">
        <v>359</v>
      </c>
      <c r="B355" s="16">
        <v>0</v>
      </c>
      <c r="C355" s="16">
        <v>0</v>
      </c>
      <c r="D355" s="116">
        <f t="shared" si="15"/>
      </c>
      <c r="E355" s="16">
        <v>1</v>
      </c>
      <c r="F355" s="16">
        <f t="shared" si="16"/>
        <v>-1</v>
      </c>
      <c r="G355" s="26">
        <f t="shared" si="17"/>
        <v>-100</v>
      </c>
    </row>
    <row r="356" spans="1:7" ht="34.5" customHeight="1">
      <c r="A356" s="207" t="s">
        <v>360</v>
      </c>
      <c r="B356" s="16">
        <f>SUM(B357:B357)</f>
        <v>5550</v>
      </c>
      <c r="C356" s="16">
        <f>SUM(C357:C357)</f>
        <v>3009</v>
      </c>
      <c r="D356" s="116">
        <f t="shared" si="15"/>
        <v>54.21621621621622</v>
      </c>
      <c r="E356" s="16">
        <f>SUM(E357:E357)</f>
        <v>4185</v>
      </c>
      <c r="F356" s="16">
        <f t="shared" si="16"/>
        <v>-1176</v>
      </c>
      <c r="G356" s="26">
        <f t="shared" si="17"/>
        <v>-28.10035842293907</v>
      </c>
    </row>
    <row r="357" spans="1:7" ht="34.5" customHeight="1">
      <c r="A357" s="148" t="s">
        <v>361</v>
      </c>
      <c r="B357" s="16">
        <v>5550</v>
      </c>
      <c r="C357" s="16">
        <v>3009</v>
      </c>
      <c r="D357" s="116">
        <f t="shared" si="15"/>
        <v>54.21621621621622</v>
      </c>
      <c r="E357" s="16">
        <v>4185</v>
      </c>
      <c r="F357" s="16">
        <f t="shared" si="16"/>
        <v>-1176</v>
      </c>
      <c r="G357" s="26">
        <f t="shared" si="17"/>
        <v>-28.10035842293907</v>
      </c>
    </row>
    <row r="358" spans="1:7" ht="24.75" customHeight="1">
      <c r="A358" s="207" t="s">
        <v>362</v>
      </c>
      <c r="B358" s="16">
        <f>SUM(B359:B359)</f>
        <v>350</v>
      </c>
      <c r="C358" s="16">
        <f>SUM(C359:C359)</f>
        <v>321</v>
      </c>
      <c r="D358" s="116">
        <f t="shared" si="15"/>
        <v>91.71428571428571</v>
      </c>
      <c r="E358" s="16">
        <f>SUM(E359:E359)</f>
        <v>321</v>
      </c>
      <c r="F358" s="16">
        <f t="shared" si="16"/>
        <v>0</v>
      </c>
      <c r="G358" s="26">
        <f t="shared" si="17"/>
        <v>0</v>
      </c>
    </row>
    <row r="359" spans="1:7" ht="24.75" customHeight="1">
      <c r="A359" s="148" t="s">
        <v>363</v>
      </c>
      <c r="B359" s="16">
        <v>350</v>
      </c>
      <c r="C359" s="16">
        <v>321</v>
      </c>
      <c r="D359" s="116">
        <f t="shared" si="15"/>
        <v>91.71428571428571</v>
      </c>
      <c r="E359" s="16">
        <v>321</v>
      </c>
      <c r="F359" s="16">
        <f t="shared" si="16"/>
        <v>0</v>
      </c>
      <c r="G359" s="26">
        <f t="shared" si="17"/>
        <v>0</v>
      </c>
    </row>
    <row r="360" spans="1:7" ht="24.75" customHeight="1">
      <c r="A360" s="207" t="s">
        <v>364</v>
      </c>
      <c r="B360" s="16">
        <f>B361</f>
        <v>0</v>
      </c>
      <c r="C360" s="16">
        <f>C361</f>
        <v>27</v>
      </c>
      <c r="D360" s="116">
        <f t="shared" si="15"/>
      </c>
      <c r="E360" s="16">
        <f>E361</f>
        <v>29</v>
      </c>
      <c r="F360" s="16">
        <f t="shared" si="16"/>
        <v>-2</v>
      </c>
      <c r="G360" s="26">
        <f t="shared" si="17"/>
        <v>-6.896551724137931</v>
      </c>
    </row>
    <row r="361" spans="1:7" ht="24.75" customHeight="1">
      <c r="A361" s="148" t="s">
        <v>365</v>
      </c>
      <c r="B361" s="16">
        <v>0</v>
      </c>
      <c r="C361" s="16">
        <v>27</v>
      </c>
      <c r="D361" s="116">
        <f t="shared" si="15"/>
      </c>
      <c r="E361" s="16">
        <v>29</v>
      </c>
      <c r="F361" s="16">
        <f t="shared" si="16"/>
        <v>-2</v>
      </c>
      <c r="G361" s="26">
        <f t="shared" si="17"/>
        <v>-6.896551724137931</v>
      </c>
    </row>
    <row r="362" spans="1:7" ht="24.75" customHeight="1">
      <c r="A362" s="207" t="s">
        <v>366</v>
      </c>
      <c r="B362" s="16">
        <f>SUM(B363:B364)</f>
        <v>33</v>
      </c>
      <c r="C362" s="16">
        <f>SUM(C363:C364)</f>
        <v>15</v>
      </c>
      <c r="D362" s="116">
        <f t="shared" si="15"/>
        <v>45.45454545454545</v>
      </c>
      <c r="E362" s="16">
        <f>SUM(E363:E364)</f>
        <v>18</v>
      </c>
      <c r="F362" s="16">
        <f t="shared" si="16"/>
        <v>-3</v>
      </c>
      <c r="G362" s="26">
        <f t="shared" si="17"/>
        <v>-16.666666666666664</v>
      </c>
    </row>
    <row r="363" spans="1:7" ht="24.75" customHeight="1">
      <c r="A363" s="148" t="s">
        <v>367</v>
      </c>
      <c r="B363" s="16">
        <v>0</v>
      </c>
      <c r="C363" s="16">
        <v>0</v>
      </c>
      <c r="D363" s="116">
        <f t="shared" si="15"/>
      </c>
      <c r="E363" s="16">
        <v>10</v>
      </c>
      <c r="F363" s="16">
        <f t="shared" si="16"/>
        <v>-10</v>
      </c>
      <c r="G363" s="26">
        <f t="shared" si="17"/>
        <v>-100</v>
      </c>
    </row>
    <row r="364" spans="1:7" ht="24.75" customHeight="1">
      <c r="A364" s="148" t="s">
        <v>368</v>
      </c>
      <c r="B364" s="16">
        <v>33</v>
      </c>
      <c r="C364" s="16">
        <v>15</v>
      </c>
      <c r="D364" s="116">
        <f t="shared" si="15"/>
        <v>45.45454545454545</v>
      </c>
      <c r="E364" s="16">
        <v>8</v>
      </c>
      <c r="F364" s="16">
        <f t="shared" si="16"/>
        <v>7</v>
      </c>
      <c r="G364" s="26">
        <f t="shared" si="17"/>
        <v>87.5</v>
      </c>
    </row>
    <row r="365" spans="1:7" ht="24.75" customHeight="1">
      <c r="A365" s="207" t="s">
        <v>369</v>
      </c>
      <c r="B365" s="16">
        <f>B366</f>
        <v>0</v>
      </c>
      <c r="C365" s="16">
        <f>C366</f>
        <v>5</v>
      </c>
      <c r="D365" s="116">
        <f t="shared" si="15"/>
      </c>
      <c r="E365" s="16">
        <f>E366</f>
        <v>5</v>
      </c>
      <c r="F365" s="16">
        <f t="shared" si="16"/>
        <v>0</v>
      </c>
      <c r="G365" s="26">
        <f t="shared" si="17"/>
        <v>0</v>
      </c>
    </row>
    <row r="366" spans="1:7" ht="24.75" customHeight="1">
      <c r="A366" s="148" t="s">
        <v>370</v>
      </c>
      <c r="B366" s="16">
        <v>0</v>
      </c>
      <c r="C366" s="16">
        <v>5</v>
      </c>
      <c r="D366" s="116">
        <f t="shared" si="15"/>
      </c>
      <c r="E366" s="16">
        <v>5</v>
      </c>
      <c r="F366" s="16">
        <f t="shared" si="16"/>
        <v>0</v>
      </c>
      <c r="G366" s="26">
        <f t="shared" si="17"/>
        <v>0</v>
      </c>
    </row>
    <row r="367" spans="1:7" ht="24.75" customHeight="1">
      <c r="A367" s="207" t="s">
        <v>371</v>
      </c>
      <c r="B367" s="16">
        <f>B368</f>
        <v>1706</v>
      </c>
      <c r="C367" s="16">
        <f>C368</f>
        <v>781</v>
      </c>
      <c r="D367" s="116">
        <f t="shared" si="15"/>
        <v>45.77960140679953</v>
      </c>
      <c r="E367" s="16">
        <f>E368</f>
        <v>701</v>
      </c>
      <c r="F367" s="16">
        <f t="shared" si="16"/>
        <v>80</v>
      </c>
      <c r="G367" s="26">
        <f t="shared" si="17"/>
        <v>11.412268188302425</v>
      </c>
    </row>
    <row r="368" spans="1:7" ht="24.75" customHeight="1">
      <c r="A368" s="148" t="s">
        <v>372</v>
      </c>
      <c r="B368" s="16">
        <v>1706</v>
      </c>
      <c r="C368" s="16">
        <v>781</v>
      </c>
      <c r="D368" s="116">
        <f t="shared" si="15"/>
        <v>45.77960140679953</v>
      </c>
      <c r="E368" s="16">
        <v>701</v>
      </c>
      <c r="F368" s="16">
        <f t="shared" si="16"/>
        <v>80</v>
      </c>
      <c r="G368" s="26">
        <f t="shared" si="17"/>
        <v>11.412268188302425</v>
      </c>
    </row>
    <row r="369" spans="1:7" ht="24.75" customHeight="1">
      <c r="A369" s="207" t="s">
        <v>373</v>
      </c>
      <c r="B369" s="16">
        <f>B370+B373+B376+B378+B380+B382</f>
        <v>742</v>
      </c>
      <c r="C369" s="16">
        <f>C370+C373+C376+C378+C380+C382</f>
        <v>1256</v>
      </c>
      <c r="D369" s="116">
        <f t="shared" si="15"/>
        <v>169.2722371967655</v>
      </c>
      <c r="E369" s="16">
        <f>E370+E373+E376+E378+E380+E382</f>
        <v>1343</v>
      </c>
      <c r="F369" s="16">
        <f t="shared" si="16"/>
        <v>-87</v>
      </c>
      <c r="G369" s="26">
        <f t="shared" si="17"/>
        <v>-6.4780342516753535</v>
      </c>
    </row>
    <row r="370" spans="1:7" ht="24.75" customHeight="1">
      <c r="A370" s="207" t="s">
        <v>374</v>
      </c>
      <c r="B370" s="16">
        <f>SUM(B371:B372)</f>
        <v>502</v>
      </c>
      <c r="C370" s="16">
        <f>SUM(C371:C372)</f>
        <v>241</v>
      </c>
      <c r="D370" s="116">
        <f t="shared" si="15"/>
        <v>48.007968127490045</v>
      </c>
      <c r="E370" s="16">
        <f>SUM(E371:E372)</f>
        <v>342</v>
      </c>
      <c r="F370" s="16">
        <f t="shared" si="16"/>
        <v>-101</v>
      </c>
      <c r="G370" s="26">
        <f t="shared" si="17"/>
        <v>-29.53216374269006</v>
      </c>
    </row>
    <row r="371" spans="1:7" ht="24.75" customHeight="1">
      <c r="A371" s="148" t="s">
        <v>81</v>
      </c>
      <c r="B371" s="16">
        <v>0</v>
      </c>
      <c r="C371" s="16">
        <v>2</v>
      </c>
      <c r="D371" s="116">
        <f t="shared" si="15"/>
      </c>
      <c r="E371" s="16">
        <v>65</v>
      </c>
      <c r="F371" s="16">
        <f t="shared" si="16"/>
        <v>-63</v>
      </c>
      <c r="G371" s="26">
        <f t="shared" si="17"/>
        <v>-96.92307692307692</v>
      </c>
    </row>
    <row r="372" spans="1:7" ht="24.75" customHeight="1">
      <c r="A372" s="148" t="s">
        <v>375</v>
      </c>
      <c r="B372" s="16">
        <v>502</v>
      </c>
      <c r="C372" s="16">
        <v>239</v>
      </c>
      <c r="D372" s="116">
        <f t="shared" si="15"/>
        <v>47.60956175298805</v>
      </c>
      <c r="E372" s="16">
        <v>277</v>
      </c>
      <c r="F372" s="16">
        <f t="shared" si="16"/>
        <v>-38</v>
      </c>
      <c r="G372" s="26">
        <f t="shared" si="17"/>
        <v>-13.718411552346572</v>
      </c>
    </row>
    <row r="373" spans="1:7" ht="24.75" customHeight="1">
      <c r="A373" s="207" t="s">
        <v>376</v>
      </c>
      <c r="B373" s="16">
        <f>SUM(B374:B375)</f>
        <v>0</v>
      </c>
      <c r="C373" s="16">
        <f>SUM(C374:C375)</f>
        <v>392</v>
      </c>
      <c r="D373" s="116">
        <f t="shared" si="15"/>
      </c>
      <c r="E373" s="16">
        <f>SUM(E374:E375)</f>
        <v>161</v>
      </c>
      <c r="F373" s="16">
        <f t="shared" si="16"/>
        <v>231</v>
      </c>
      <c r="G373" s="26">
        <f t="shared" si="17"/>
        <v>143.47826086956522</v>
      </c>
    </row>
    <row r="374" spans="1:7" ht="24.75" customHeight="1">
      <c r="A374" s="148" t="s">
        <v>377</v>
      </c>
      <c r="B374" s="16">
        <v>0</v>
      </c>
      <c r="C374" s="16">
        <v>164</v>
      </c>
      <c r="D374" s="116">
        <f t="shared" si="15"/>
      </c>
      <c r="E374" s="16">
        <v>116</v>
      </c>
      <c r="F374" s="16">
        <f t="shared" si="16"/>
        <v>48</v>
      </c>
      <c r="G374" s="26">
        <f t="shared" si="17"/>
        <v>41.37931034482759</v>
      </c>
    </row>
    <row r="375" spans="1:7" ht="24.75" customHeight="1">
      <c r="A375" s="148" t="s">
        <v>378</v>
      </c>
      <c r="B375" s="16">
        <v>0</v>
      </c>
      <c r="C375" s="16">
        <v>228</v>
      </c>
      <c r="D375" s="116">
        <f t="shared" si="15"/>
      </c>
      <c r="E375" s="16">
        <v>45</v>
      </c>
      <c r="F375" s="16">
        <f t="shared" si="16"/>
        <v>183</v>
      </c>
      <c r="G375" s="26">
        <f t="shared" si="17"/>
        <v>406.66666666666663</v>
      </c>
    </row>
    <row r="376" spans="1:7" ht="24.75" customHeight="1">
      <c r="A376" s="207" t="s">
        <v>379</v>
      </c>
      <c r="B376" s="16">
        <f>SUM(B377:B377)</f>
        <v>0</v>
      </c>
      <c r="C376" s="16">
        <f>SUM(C377:C377)</f>
        <v>222</v>
      </c>
      <c r="D376" s="116">
        <f t="shared" si="15"/>
      </c>
      <c r="E376" s="16">
        <f>SUM(E377:E377)</f>
        <v>0</v>
      </c>
      <c r="F376" s="16">
        <f t="shared" si="16"/>
        <v>222</v>
      </c>
      <c r="G376" s="26">
        <f t="shared" si="17"/>
      </c>
    </row>
    <row r="377" spans="1:7" ht="24.75" customHeight="1">
      <c r="A377" s="148" t="s">
        <v>380</v>
      </c>
      <c r="B377" s="16">
        <v>0</v>
      </c>
      <c r="C377" s="16">
        <v>222</v>
      </c>
      <c r="D377" s="116">
        <f t="shared" si="15"/>
      </c>
      <c r="E377" s="16">
        <v>0</v>
      </c>
      <c r="F377" s="16">
        <f t="shared" si="16"/>
        <v>222</v>
      </c>
      <c r="G377" s="26">
        <f t="shared" si="17"/>
      </c>
    </row>
    <row r="378" spans="1:7" ht="24.75" customHeight="1">
      <c r="A378" s="207" t="s">
        <v>381</v>
      </c>
      <c r="B378" s="16">
        <f>SUM(B379:B379)</f>
        <v>0</v>
      </c>
      <c r="C378" s="16">
        <f>SUM(C379:C379)</f>
        <v>1</v>
      </c>
      <c r="D378" s="116">
        <f t="shared" si="15"/>
      </c>
      <c r="E378" s="16">
        <f>SUM(E379:E379)</f>
        <v>0</v>
      </c>
      <c r="F378" s="16">
        <f t="shared" si="16"/>
        <v>1</v>
      </c>
      <c r="G378" s="26">
        <f t="shared" si="17"/>
      </c>
    </row>
    <row r="379" spans="1:7" ht="24.75" customHeight="1">
      <c r="A379" s="148" t="s">
        <v>382</v>
      </c>
      <c r="B379" s="16">
        <v>0</v>
      </c>
      <c r="C379" s="16">
        <v>1</v>
      </c>
      <c r="D379" s="116">
        <f t="shared" si="15"/>
      </c>
      <c r="E379" s="16"/>
      <c r="F379" s="16">
        <f t="shared" si="16"/>
        <v>1</v>
      </c>
      <c r="G379" s="26">
        <f t="shared" si="17"/>
      </c>
    </row>
    <row r="380" spans="1:7" ht="24.75" customHeight="1">
      <c r="A380" s="207" t="s">
        <v>383</v>
      </c>
      <c r="B380" s="16">
        <f>B381</f>
        <v>0</v>
      </c>
      <c r="C380" s="16">
        <f>C381</f>
        <v>192</v>
      </c>
      <c r="D380" s="116">
        <f t="shared" si="15"/>
      </c>
      <c r="E380" s="16">
        <f>E381</f>
        <v>588</v>
      </c>
      <c r="F380" s="16">
        <f t="shared" si="16"/>
        <v>-396</v>
      </c>
      <c r="G380" s="26">
        <f t="shared" si="17"/>
        <v>-67.3469387755102</v>
      </c>
    </row>
    <row r="381" spans="1:7" ht="24.75" customHeight="1">
      <c r="A381" s="148" t="s">
        <v>384</v>
      </c>
      <c r="B381" s="16">
        <v>0</v>
      </c>
      <c r="C381" s="16">
        <v>192</v>
      </c>
      <c r="D381" s="116">
        <f t="shared" si="15"/>
      </c>
      <c r="E381" s="16">
        <v>588</v>
      </c>
      <c r="F381" s="16">
        <f t="shared" si="16"/>
        <v>-396</v>
      </c>
      <c r="G381" s="26">
        <f t="shared" si="17"/>
        <v>-67.3469387755102</v>
      </c>
    </row>
    <row r="382" spans="1:7" ht="24.75" customHeight="1">
      <c r="A382" s="207" t="s">
        <v>385</v>
      </c>
      <c r="B382" s="16">
        <f>SUM(B383:B384)</f>
        <v>240</v>
      </c>
      <c r="C382" s="16">
        <f>SUM(C383:C384)</f>
        <v>208</v>
      </c>
      <c r="D382" s="116">
        <f t="shared" si="15"/>
        <v>86.66666666666667</v>
      </c>
      <c r="E382" s="16">
        <f>SUM(E383:E384)</f>
        <v>252</v>
      </c>
      <c r="F382" s="16">
        <f t="shared" si="16"/>
        <v>-44</v>
      </c>
      <c r="G382" s="26">
        <f t="shared" si="17"/>
        <v>-17.46031746031746</v>
      </c>
    </row>
    <row r="383" spans="1:7" ht="24.75" customHeight="1">
      <c r="A383" s="148" t="s">
        <v>86</v>
      </c>
      <c r="B383" s="16">
        <v>230</v>
      </c>
      <c r="C383" s="16">
        <v>205</v>
      </c>
      <c r="D383" s="116">
        <f t="shared" si="15"/>
        <v>89.13043478260869</v>
      </c>
      <c r="E383" s="16">
        <v>240</v>
      </c>
      <c r="F383" s="16">
        <f t="shared" si="16"/>
        <v>-35</v>
      </c>
      <c r="G383" s="26">
        <f t="shared" si="17"/>
        <v>-14.583333333333334</v>
      </c>
    </row>
    <row r="384" spans="1:7" ht="24.75" customHeight="1">
      <c r="A384" s="148" t="s">
        <v>386</v>
      </c>
      <c r="B384" s="16">
        <v>10</v>
      </c>
      <c r="C384" s="16">
        <v>3</v>
      </c>
      <c r="D384" s="116">
        <f t="shared" si="15"/>
        <v>30</v>
      </c>
      <c r="E384" s="16">
        <v>12</v>
      </c>
      <c r="F384" s="16">
        <f t="shared" si="16"/>
        <v>-9</v>
      </c>
      <c r="G384" s="26">
        <f t="shared" si="17"/>
        <v>-75</v>
      </c>
    </row>
    <row r="385" spans="1:7" ht="24.75" customHeight="1">
      <c r="A385" s="207" t="s">
        <v>387</v>
      </c>
      <c r="B385" s="16">
        <f>B386+B393+B395+B397+B399+B401</f>
        <v>15489</v>
      </c>
      <c r="C385" s="16">
        <f>C386+C393+C395+C397+C399+C401</f>
        <v>28048</v>
      </c>
      <c r="D385" s="116">
        <f t="shared" si="15"/>
        <v>181.08334947382014</v>
      </c>
      <c r="E385" s="16">
        <f>E386+E393+E395+E397+E399+E401</f>
        <v>23136</v>
      </c>
      <c r="F385" s="16">
        <f t="shared" si="16"/>
        <v>4912</v>
      </c>
      <c r="G385" s="26">
        <f t="shared" si="17"/>
        <v>21.23098201936376</v>
      </c>
    </row>
    <row r="386" spans="1:7" ht="24.75" customHeight="1">
      <c r="A386" s="207" t="s">
        <v>388</v>
      </c>
      <c r="B386" s="16">
        <f>SUM(B387:B392)</f>
        <v>4172</v>
      </c>
      <c r="C386" s="16">
        <f>SUM(C387:C392)</f>
        <v>3759</v>
      </c>
      <c r="D386" s="116">
        <f t="shared" si="15"/>
        <v>90.1006711409396</v>
      </c>
      <c r="E386" s="16">
        <f>SUM(E387:E392)</f>
        <v>4371</v>
      </c>
      <c r="F386" s="16">
        <f t="shared" si="16"/>
        <v>-612</v>
      </c>
      <c r="G386" s="26">
        <f t="shared" si="17"/>
        <v>-14.001372683596431</v>
      </c>
    </row>
    <row r="387" spans="1:7" ht="24.75" customHeight="1">
      <c r="A387" s="148" t="s">
        <v>81</v>
      </c>
      <c r="B387" s="16">
        <v>1394</v>
      </c>
      <c r="C387" s="16">
        <v>1350</v>
      </c>
      <c r="D387" s="116">
        <f t="shared" si="15"/>
        <v>96.84361549497848</v>
      </c>
      <c r="E387" s="16">
        <v>1076</v>
      </c>
      <c r="F387" s="16">
        <f t="shared" si="16"/>
        <v>274</v>
      </c>
      <c r="G387" s="26">
        <f t="shared" si="17"/>
        <v>25.46468401486989</v>
      </c>
    </row>
    <row r="388" spans="1:7" ht="24.75" customHeight="1">
      <c r="A388" s="148" t="s">
        <v>82</v>
      </c>
      <c r="B388" s="16">
        <v>90</v>
      </c>
      <c r="C388" s="16">
        <v>88</v>
      </c>
      <c r="D388" s="116">
        <f t="shared" si="15"/>
        <v>97.77777777777777</v>
      </c>
      <c r="E388" s="16">
        <v>82</v>
      </c>
      <c r="F388" s="16">
        <f t="shared" si="16"/>
        <v>6</v>
      </c>
      <c r="G388" s="26">
        <f t="shared" si="17"/>
        <v>7.317073170731707</v>
      </c>
    </row>
    <row r="389" spans="1:7" ht="24.75" customHeight="1">
      <c r="A389" s="148" t="s">
        <v>389</v>
      </c>
      <c r="B389" s="16">
        <v>2076</v>
      </c>
      <c r="C389" s="16">
        <v>1692</v>
      </c>
      <c r="D389" s="116">
        <f t="shared" si="15"/>
        <v>81.5028901734104</v>
      </c>
      <c r="E389" s="16">
        <v>2340</v>
      </c>
      <c r="F389" s="16">
        <f t="shared" si="16"/>
        <v>-648</v>
      </c>
      <c r="G389" s="26">
        <f t="shared" si="17"/>
        <v>-27.692307692307693</v>
      </c>
    </row>
    <row r="390" spans="1:7" ht="24.75" customHeight="1">
      <c r="A390" s="148" t="s">
        <v>390</v>
      </c>
      <c r="B390" s="16">
        <v>115</v>
      </c>
      <c r="C390" s="16">
        <v>79</v>
      </c>
      <c r="D390" s="116">
        <f t="shared" si="15"/>
        <v>68.69565217391305</v>
      </c>
      <c r="E390" s="16">
        <v>81</v>
      </c>
      <c r="F390" s="16">
        <f t="shared" si="16"/>
        <v>-2</v>
      </c>
      <c r="G390" s="26">
        <f t="shared" si="17"/>
        <v>-2.4691358024691357</v>
      </c>
    </row>
    <row r="391" spans="1:7" ht="24.75" customHeight="1">
      <c r="A391" s="148" t="s">
        <v>391</v>
      </c>
      <c r="B391" s="16">
        <v>73</v>
      </c>
      <c r="C391" s="16">
        <v>71</v>
      </c>
      <c r="D391" s="116">
        <f aca="true" t="shared" si="18" ref="D391:D454">IF(B391=0,"",C391/B391*100)</f>
        <v>97.26027397260275</v>
      </c>
      <c r="E391" s="16">
        <v>54</v>
      </c>
      <c r="F391" s="16">
        <f aca="true" t="shared" si="19" ref="F391:F454">C391-E391</f>
        <v>17</v>
      </c>
      <c r="G391" s="26">
        <f aca="true" t="shared" si="20" ref="G391:G454">IF(E391=0,"",F391/E391*100)</f>
        <v>31.48148148148148</v>
      </c>
    </row>
    <row r="392" spans="1:7" ht="24.75" customHeight="1">
      <c r="A392" s="148" t="s">
        <v>392</v>
      </c>
      <c r="B392" s="16">
        <v>424</v>
      </c>
      <c r="C392" s="16">
        <v>479</v>
      </c>
      <c r="D392" s="116">
        <f t="shared" si="18"/>
        <v>112.97169811320755</v>
      </c>
      <c r="E392" s="16">
        <v>738</v>
      </c>
      <c r="F392" s="16">
        <f t="shared" si="19"/>
        <v>-259</v>
      </c>
      <c r="G392" s="26">
        <f t="shared" si="20"/>
        <v>-35.09485094850949</v>
      </c>
    </row>
    <row r="393" spans="1:7" ht="24.75" customHeight="1">
      <c r="A393" s="207" t="s">
        <v>393</v>
      </c>
      <c r="B393" s="16">
        <f>B394</f>
        <v>398</v>
      </c>
      <c r="C393" s="16">
        <f>C394</f>
        <v>879</v>
      </c>
      <c r="D393" s="116">
        <f t="shared" si="18"/>
        <v>220.8542713567839</v>
      </c>
      <c r="E393" s="16">
        <f>E394</f>
        <v>628</v>
      </c>
      <c r="F393" s="16">
        <f t="shared" si="19"/>
        <v>251</v>
      </c>
      <c r="G393" s="26">
        <f t="shared" si="20"/>
        <v>39.96815286624204</v>
      </c>
    </row>
    <row r="394" spans="1:7" ht="24.75" customHeight="1">
      <c r="A394" s="148" t="s">
        <v>394</v>
      </c>
      <c r="B394" s="16">
        <v>398</v>
      </c>
      <c r="C394" s="16">
        <v>879</v>
      </c>
      <c r="D394" s="116">
        <f t="shared" si="18"/>
        <v>220.8542713567839</v>
      </c>
      <c r="E394" s="16">
        <v>628</v>
      </c>
      <c r="F394" s="16">
        <f t="shared" si="19"/>
        <v>251</v>
      </c>
      <c r="G394" s="26">
        <f t="shared" si="20"/>
        <v>39.96815286624204</v>
      </c>
    </row>
    <row r="395" spans="1:7" ht="24.75" customHeight="1">
      <c r="A395" s="207" t="s">
        <v>395</v>
      </c>
      <c r="B395" s="16">
        <f>SUM(B396:B396)</f>
        <v>5497</v>
      </c>
      <c r="C395" s="16">
        <f>SUM(C396:C396)</f>
        <v>15974</v>
      </c>
      <c r="D395" s="116">
        <f t="shared" si="18"/>
        <v>290.5948699290522</v>
      </c>
      <c r="E395" s="16">
        <f>SUM(E396:E396)</f>
        <v>11337</v>
      </c>
      <c r="F395" s="16">
        <f t="shared" si="19"/>
        <v>4637</v>
      </c>
      <c r="G395" s="26">
        <f t="shared" si="20"/>
        <v>40.90147305283585</v>
      </c>
    </row>
    <row r="396" spans="1:7" ht="24.75" customHeight="1">
      <c r="A396" s="148" t="s">
        <v>396</v>
      </c>
      <c r="B396" s="16">
        <v>5497</v>
      </c>
      <c r="C396" s="16">
        <v>15974</v>
      </c>
      <c r="D396" s="116">
        <f t="shared" si="18"/>
        <v>290.5948699290522</v>
      </c>
      <c r="E396" s="16">
        <v>11337</v>
      </c>
      <c r="F396" s="16">
        <f t="shared" si="19"/>
        <v>4637</v>
      </c>
      <c r="G396" s="26">
        <f t="shared" si="20"/>
        <v>40.90147305283585</v>
      </c>
    </row>
    <row r="397" spans="1:7" ht="24.75" customHeight="1">
      <c r="A397" s="207" t="s">
        <v>397</v>
      </c>
      <c r="B397" s="16">
        <f aca="true" t="shared" si="21" ref="B397:B401">B398</f>
        <v>2571</v>
      </c>
      <c r="C397" s="16">
        <f>C398</f>
        <v>5184</v>
      </c>
      <c r="D397" s="116">
        <f t="shared" si="18"/>
        <v>201.6336056009335</v>
      </c>
      <c r="E397" s="16">
        <f aca="true" t="shared" si="22" ref="E397:E401">E398</f>
        <v>5583</v>
      </c>
      <c r="F397" s="16">
        <f t="shared" si="19"/>
        <v>-399</v>
      </c>
      <c r="G397" s="26">
        <f t="shared" si="20"/>
        <v>-7.1466953250940355</v>
      </c>
    </row>
    <row r="398" spans="1:7" ht="24.75" customHeight="1">
      <c r="A398" s="148" t="s">
        <v>398</v>
      </c>
      <c r="B398" s="16">
        <v>2571</v>
      </c>
      <c r="C398" s="16">
        <v>5184</v>
      </c>
      <c r="D398" s="116">
        <f t="shared" si="18"/>
        <v>201.6336056009335</v>
      </c>
      <c r="E398" s="16">
        <v>5583</v>
      </c>
      <c r="F398" s="16">
        <f t="shared" si="19"/>
        <v>-399</v>
      </c>
      <c r="G398" s="26">
        <f t="shared" si="20"/>
        <v>-7.1466953250940355</v>
      </c>
    </row>
    <row r="399" spans="1:7" ht="24.75" customHeight="1">
      <c r="A399" s="207" t="s">
        <v>399</v>
      </c>
      <c r="B399" s="16">
        <f t="shared" si="21"/>
        <v>407</v>
      </c>
      <c r="C399" s="16">
        <f>C400</f>
        <v>389</v>
      </c>
      <c r="D399" s="116">
        <f t="shared" si="18"/>
        <v>95.57739557739558</v>
      </c>
      <c r="E399" s="16">
        <f t="shared" si="22"/>
        <v>452</v>
      </c>
      <c r="F399" s="16">
        <f t="shared" si="19"/>
        <v>-63</v>
      </c>
      <c r="G399" s="26">
        <f t="shared" si="20"/>
        <v>-13.938053097345133</v>
      </c>
    </row>
    <row r="400" spans="1:7" ht="24.75" customHeight="1">
      <c r="A400" s="148" t="s">
        <v>400</v>
      </c>
      <c r="B400" s="16">
        <v>407</v>
      </c>
      <c r="C400" s="16">
        <v>389</v>
      </c>
      <c r="D400" s="116">
        <f t="shared" si="18"/>
        <v>95.57739557739558</v>
      </c>
      <c r="E400" s="16">
        <v>452</v>
      </c>
      <c r="F400" s="16">
        <f t="shared" si="19"/>
        <v>-63</v>
      </c>
      <c r="G400" s="26">
        <f t="shared" si="20"/>
        <v>-13.938053097345133</v>
      </c>
    </row>
    <row r="401" spans="1:7" ht="24.75" customHeight="1">
      <c r="A401" s="207" t="s">
        <v>401</v>
      </c>
      <c r="B401" s="16">
        <f t="shared" si="21"/>
        <v>2444</v>
      </c>
      <c r="C401" s="16">
        <f>C402</f>
        <v>1863</v>
      </c>
      <c r="D401" s="116">
        <f t="shared" si="18"/>
        <v>76.22749590834698</v>
      </c>
      <c r="E401" s="16">
        <f t="shared" si="22"/>
        <v>765</v>
      </c>
      <c r="F401" s="16">
        <f t="shared" si="19"/>
        <v>1098</v>
      </c>
      <c r="G401" s="26">
        <f t="shared" si="20"/>
        <v>143.52941176470588</v>
      </c>
    </row>
    <row r="402" spans="1:7" ht="24.75" customHeight="1">
      <c r="A402" s="148" t="s">
        <v>402</v>
      </c>
      <c r="B402" s="16">
        <v>2444</v>
      </c>
      <c r="C402" s="16">
        <v>1863</v>
      </c>
      <c r="D402" s="116">
        <f t="shared" si="18"/>
        <v>76.22749590834698</v>
      </c>
      <c r="E402" s="16">
        <v>765</v>
      </c>
      <c r="F402" s="16">
        <f t="shared" si="19"/>
        <v>1098</v>
      </c>
      <c r="G402" s="26">
        <f t="shared" si="20"/>
        <v>143.52941176470588</v>
      </c>
    </row>
    <row r="403" spans="1:7" ht="24.75" customHeight="1">
      <c r="A403" s="207" t="s">
        <v>403</v>
      </c>
      <c r="B403" s="16">
        <f>B404+B421+B430+B442+B444+B447+B451</f>
        <v>5583</v>
      </c>
      <c r="C403" s="16">
        <f>C404+C421+C430+C442+C444+C447+C451</f>
        <v>8316</v>
      </c>
      <c r="D403" s="116">
        <f t="shared" si="18"/>
        <v>148.95217624932832</v>
      </c>
      <c r="E403" s="16">
        <f>E404+E421+E430+E442+E444+E447+E451</f>
        <v>11563</v>
      </c>
      <c r="F403" s="16">
        <f t="shared" si="19"/>
        <v>-3247</v>
      </c>
      <c r="G403" s="26">
        <f t="shared" si="20"/>
        <v>-28.080947850903744</v>
      </c>
    </row>
    <row r="404" spans="1:7" ht="24.75" customHeight="1">
      <c r="A404" s="207" t="s">
        <v>404</v>
      </c>
      <c r="B404" s="16">
        <f>SUM(B405:B420)</f>
        <v>3008</v>
      </c>
      <c r="C404" s="16">
        <f>SUM(C405:C420)</f>
        <v>4723</v>
      </c>
      <c r="D404" s="116">
        <f t="shared" si="18"/>
        <v>157.01462765957444</v>
      </c>
      <c r="E404" s="16">
        <f>SUM(E405:E420)</f>
        <v>8188</v>
      </c>
      <c r="F404" s="16">
        <f t="shared" si="19"/>
        <v>-3465</v>
      </c>
      <c r="G404" s="26">
        <f t="shared" si="20"/>
        <v>-42.31802638006839</v>
      </c>
    </row>
    <row r="405" spans="1:7" ht="24.75" customHeight="1">
      <c r="A405" s="148" t="s">
        <v>81</v>
      </c>
      <c r="B405" s="16">
        <v>767</v>
      </c>
      <c r="C405" s="16">
        <v>746</v>
      </c>
      <c r="D405" s="116">
        <f t="shared" si="18"/>
        <v>97.26205997392438</v>
      </c>
      <c r="E405" s="16">
        <v>844</v>
      </c>
      <c r="F405" s="16">
        <f t="shared" si="19"/>
        <v>-98</v>
      </c>
      <c r="G405" s="26">
        <f t="shared" si="20"/>
        <v>-11.61137440758294</v>
      </c>
    </row>
    <row r="406" spans="1:7" ht="24.75" customHeight="1">
      <c r="A406" s="148" t="s">
        <v>82</v>
      </c>
      <c r="B406" s="16">
        <v>25</v>
      </c>
      <c r="C406" s="16">
        <v>19</v>
      </c>
      <c r="D406" s="116">
        <f t="shared" si="18"/>
        <v>76</v>
      </c>
      <c r="E406" s="16">
        <v>25</v>
      </c>
      <c r="F406" s="16">
        <f t="shared" si="19"/>
        <v>-6</v>
      </c>
      <c r="G406" s="26">
        <f t="shared" si="20"/>
        <v>-24</v>
      </c>
    </row>
    <row r="407" spans="1:7" ht="24.75" customHeight="1">
      <c r="A407" s="148" t="s">
        <v>86</v>
      </c>
      <c r="B407" s="16">
        <v>434</v>
      </c>
      <c r="C407" s="16">
        <v>463</v>
      </c>
      <c r="D407" s="116">
        <f t="shared" si="18"/>
        <v>106.6820276497696</v>
      </c>
      <c r="E407" s="16">
        <v>1359</v>
      </c>
      <c r="F407" s="16">
        <f t="shared" si="19"/>
        <v>-896</v>
      </c>
      <c r="G407" s="26">
        <f t="shared" si="20"/>
        <v>-65.9308314937454</v>
      </c>
    </row>
    <row r="408" spans="1:7" ht="24.75" customHeight="1">
      <c r="A408" s="148" t="s">
        <v>405</v>
      </c>
      <c r="B408" s="16">
        <v>0</v>
      </c>
      <c r="C408" s="16">
        <v>11</v>
      </c>
      <c r="D408" s="116">
        <f t="shared" si="18"/>
      </c>
      <c r="E408" s="16">
        <v>3</v>
      </c>
      <c r="F408" s="16">
        <f t="shared" si="19"/>
        <v>8</v>
      </c>
      <c r="G408" s="26">
        <f t="shared" si="20"/>
        <v>266.66666666666663</v>
      </c>
    </row>
    <row r="409" spans="1:7" ht="24.75" customHeight="1">
      <c r="A409" s="148" t="s">
        <v>406</v>
      </c>
      <c r="B409" s="16">
        <v>51</v>
      </c>
      <c r="C409" s="16">
        <v>166</v>
      </c>
      <c r="D409" s="116">
        <f t="shared" si="18"/>
        <v>325.4901960784314</v>
      </c>
      <c r="E409" s="16">
        <v>147</v>
      </c>
      <c r="F409" s="16">
        <f t="shared" si="19"/>
        <v>19</v>
      </c>
      <c r="G409" s="26">
        <f t="shared" si="20"/>
        <v>12.925170068027212</v>
      </c>
    </row>
    <row r="410" spans="1:7" ht="24.75" customHeight="1">
      <c r="A410" s="148" t="s">
        <v>407</v>
      </c>
      <c r="B410" s="16">
        <v>16</v>
      </c>
      <c r="C410" s="16">
        <v>30</v>
      </c>
      <c r="D410" s="116">
        <f t="shared" si="18"/>
        <v>187.5</v>
      </c>
      <c r="E410" s="16">
        <v>47</v>
      </c>
      <c r="F410" s="16">
        <f t="shared" si="19"/>
        <v>-17</v>
      </c>
      <c r="G410" s="26">
        <f t="shared" si="20"/>
        <v>-36.17021276595745</v>
      </c>
    </row>
    <row r="411" spans="1:7" ht="24.75" customHeight="1">
      <c r="A411" s="148" t="s">
        <v>408</v>
      </c>
      <c r="B411" s="16">
        <v>100</v>
      </c>
      <c r="C411" s="16">
        <v>72</v>
      </c>
      <c r="D411" s="116">
        <f t="shared" si="18"/>
        <v>72</v>
      </c>
      <c r="E411" s="16">
        <v>106</v>
      </c>
      <c r="F411" s="16">
        <f t="shared" si="19"/>
        <v>-34</v>
      </c>
      <c r="G411" s="26">
        <f t="shared" si="20"/>
        <v>-32.075471698113205</v>
      </c>
    </row>
    <row r="412" spans="1:7" ht="24.75" customHeight="1">
      <c r="A412" s="148" t="s">
        <v>409</v>
      </c>
      <c r="B412" s="16">
        <v>26</v>
      </c>
      <c r="C412" s="16">
        <v>23</v>
      </c>
      <c r="D412" s="116">
        <f t="shared" si="18"/>
        <v>88.46153846153845</v>
      </c>
      <c r="E412" s="16">
        <v>56</v>
      </c>
      <c r="F412" s="16">
        <f t="shared" si="19"/>
        <v>-33</v>
      </c>
      <c r="G412" s="26">
        <f t="shared" si="20"/>
        <v>-58.92857142857143</v>
      </c>
    </row>
    <row r="413" spans="1:7" ht="24.75" customHeight="1">
      <c r="A413" s="148" t="s">
        <v>410</v>
      </c>
      <c r="B413" s="16">
        <v>0</v>
      </c>
      <c r="C413" s="16">
        <v>33</v>
      </c>
      <c r="D413" s="116">
        <f t="shared" si="18"/>
      </c>
      <c r="E413" s="16">
        <v>113</v>
      </c>
      <c r="F413" s="16">
        <f t="shared" si="19"/>
        <v>-80</v>
      </c>
      <c r="G413" s="26">
        <f t="shared" si="20"/>
        <v>-70.79646017699115</v>
      </c>
    </row>
    <row r="414" spans="1:7" ht="24.75" customHeight="1">
      <c r="A414" s="148" t="s">
        <v>411</v>
      </c>
      <c r="B414" s="16">
        <v>0</v>
      </c>
      <c r="C414" s="16">
        <v>51</v>
      </c>
      <c r="D414" s="116">
        <f t="shared" si="18"/>
      </c>
      <c r="E414" s="16">
        <v>15</v>
      </c>
      <c r="F414" s="16">
        <f t="shared" si="19"/>
        <v>36</v>
      </c>
      <c r="G414" s="26">
        <f t="shared" si="20"/>
        <v>240</v>
      </c>
    </row>
    <row r="415" spans="1:7" ht="24.75" customHeight="1">
      <c r="A415" s="148" t="s">
        <v>412</v>
      </c>
      <c r="B415" s="16">
        <v>50</v>
      </c>
      <c r="C415" s="16">
        <v>51</v>
      </c>
      <c r="D415" s="116">
        <f t="shared" si="18"/>
        <v>102</v>
      </c>
      <c r="E415" s="16">
        <v>138</v>
      </c>
      <c r="F415" s="16">
        <f t="shared" si="19"/>
        <v>-87</v>
      </c>
      <c r="G415" s="26">
        <f t="shared" si="20"/>
        <v>-63.04347826086957</v>
      </c>
    </row>
    <row r="416" spans="1:7" ht="24.75" customHeight="1">
      <c r="A416" s="148" t="s">
        <v>413</v>
      </c>
      <c r="B416" s="16">
        <v>0</v>
      </c>
      <c r="C416" s="16">
        <v>7</v>
      </c>
      <c r="D416" s="116">
        <f t="shared" si="18"/>
      </c>
      <c r="E416" s="16"/>
      <c r="F416" s="16">
        <f t="shared" si="19"/>
        <v>7</v>
      </c>
      <c r="G416" s="26">
        <f t="shared" si="20"/>
      </c>
    </row>
    <row r="417" spans="1:7" ht="24.75" customHeight="1">
      <c r="A417" s="148" t="s">
        <v>414</v>
      </c>
      <c r="B417" s="16">
        <v>0</v>
      </c>
      <c r="C417" s="16">
        <v>0</v>
      </c>
      <c r="D417" s="116">
        <f t="shared" si="18"/>
      </c>
      <c r="E417" s="16">
        <v>39</v>
      </c>
      <c r="F417" s="16">
        <f t="shared" si="19"/>
        <v>-39</v>
      </c>
      <c r="G417" s="26">
        <f t="shared" si="20"/>
        <v>-100</v>
      </c>
    </row>
    <row r="418" spans="1:7" ht="24.75" customHeight="1">
      <c r="A418" s="148" t="s">
        <v>415</v>
      </c>
      <c r="B418" s="16">
        <v>0</v>
      </c>
      <c r="C418" s="16">
        <v>15</v>
      </c>
      <c r="D418" s="116">
        <f t="shared" si="18"/>
      </c>
      <c r="E418" s="16">
        <v>268</v>
      </c>
      <c r="F418" s="16">
        <f t="shared" si="19"/>
        <v>-253</v>
      </c>
      <c r="G418" s="26">
        <f t="shared" si="20"/>
        <v>-94.40298507462687</v>
      </c>
    </row>
    <row r="419" spans="1:7" ht="24.75" customHeight="1">
      <c r="A419" s="148" t="s">
        <v>416</v>
      </c>
      <c r="B419" s="16">
        <v>0</v>
      </c>
      <c r="C419" s="16">
        <v>21</v>
      </c>
      <c r="D419" s="116">
        <f t="shared" si="18"/>
      </c>
      <c r="E419" s="16">
        <v>3</v>
      </c>
      <c r="F419" s="16">
        <f t="shared" si="19"/>
        <v>18</v>
      </c>
      <c r="G419" s="26">
        <f t="shared" si="20"/>
        <v>600</v>
      </c>
    </row>
    <row r="420" spans="1:7" ht="24.75" customHeight="1">
      <c r="A420" s="148" t="s">
        <v>417</v>
      </c>
      <c r="B420" s="16">
        <v>1539</v>
      </c>
      <c r="C420" s="16">
        <v>3015</v>
      </c>
      <c r="D420" s="116">
        <f t="shared" si="18"/>
        <v>195.906432748538</v>
      </c>
      <c r="E420" s="16">
        <v>5025</v>
      </c>
      <c r="F420" s="16">
        <f t="shared" si="19"/>
        <v>-2010</v>
      </c>
      <c r="G420" s="26">
        <f t="shared" si="20"/>
        <v>-40</v>
      </c>
    </row>
    <row r="421" spans="1:7" ht="24.75" customHeight="1">
      <c r="A421" s="207" t="s">
        <v>418</v>
      </c>
      <c r="B421" s="16">
        <f>SUM(B422:B429)</f>
        <v>439</v>
      </c>
      <c r="C421" s="16">
        <f>SUM(C422:C429)</f>
        <v>1500</v>
      </c>
      <c r="D421" s="116">
        <f t="shared" si="18"/>
        <v>341.6856492027335</v>
      </c>
      <c r="E421" s="16">
        <f>SUM(E422:E429)</f>
        <v>918</v>
      </c>
      <c r="F421" s="16">
        <f t="shared" si="19"/>
        <v>582</v>
      </c>
      <c r="G421" s="26">
        <f t="shared" si="20"/>
        <v>63.39869281045751</v>
      </c>
    </row>
    <row r="422" spans="1:7" ht="24.75" customHeight="1">
      <c r="A422" s="148" t="s">
        <v>419</v>
      </c>
      <c r="B422" s="16">
        <v>7</v>
      </c>
      <c r="C422" s="16">
        <v>7</v>
      </c>
      <c r="D422" s="116">
        <f t="shared" si="18"/>
        <v>100</v>
      </c>
      <c r="E422" s="16">
        <v>3</v>
      </c>
      <c r="F422" s="16">
        <f t="shared" si="19"/>
        <v>4</v>
      </c>
      <c r="G422" s="26">
        <f t="shared" si="20"/>
        <v>133.33333333333331</v>
      </c>
    </row>
    <row r="423" spans="1:7" ht="24.75" customHeight="1">
      <c r="A423" s="148" t="s">
        <v>420</v>
      </c>
      <c r="B423" s="16">
        <v>40</v>
      </c>
      <c r="C423" s="16">
        <v>341</v>
      </c>
      <c r="D423" s="116">
        <f t="shared" si="18"/>
        <v>852.5</v>
      </c>
      <c r="E423" s="16">
        <v>136</v>
      </c>
      <c r="F423" s="16">
        <f t="shared" si="19"/>
        <v>205</v>
      </c>
      <c r="G423" s="26">
        <f t="shared" si="20"/>
        <v>150.73529411764704</v>
      </c>
    </row>
    <row r="424" spans="1:7" ht="24.75" customHeight="1">
      <c r="A424" s="148" t="s">
        <v>421</v>
      </c>
      <c r="B424" s="16">
        <v>0</v>
      </c>
      <c r="C424" s="16">
        <v>0</v>
      </c>
      <c r="D424" s="116">
        <f t="shared" si="18"/>
      </c>
      <c r="E424" s="16">
        <v>2</v>
      </c>
      <c r="F424" s="16">
        <f t="shared" si="19"/>
        <v>-2</v>
      </c>
      <c r="G424" s="26">
        <f t="shared" si="20"/>
        <v>-100</v>
      </c>
    </row>
    <row r="425" spans="1:7" ht="24.75" customHeight="1">
      <c r="A425" s="148" t="s">
        <v>422</v>
      </c>
      <c r="B425" s="16">
        <v>0</v>
      </c>
      <c r="C425" s="16">
        <v>312</v>
      </c>
      <c r="D425" s="116">
        <f t="shared" si="18"/>
      </c>
      <c r="E425" s="16">
        <v>457</v>
      </c>
      <c r="F425" s="16">
        <f t="shared" si="19"/>
        <v>-145</v>
      </c>
      <c r="G425" s="26">
        <f t="shared" si="20"/>
        <v>-31.72866520787746</v>
      </c>
    </row>
    <row r="426" spans="1:7" ht="24.75" customHeight="1">
      <c r="A426" s="148" t="s">
        <v>423</v>
      </c>
      <c r="B426" s="16">
        <v>10</v>
      </c>
      <c r="C426" s="16">
        <v>5</v>
      </c>
      <c r="D426" s="116">
        <f t="shared" si="18"/>
        <v>50</v>
      </c>
      <c r="E426" s="16">
        <v>9</v>
      </c>
      <c r="F426" s="16">
        <f t="shared" si="19"/>
        <v>-4</v>
      </c>
      <c r="G426" s="26">
        <f t="shared" si="20"/>
        <v>-44.44444444444444</v>
      </c>
    </row>
    <row r="427" spans="1:7" ht="24.75" customHeight="1">
      <c r="A427" s="148" t="s">
        <v>424</v>
      </c>
      <c r="B427" s="16">
        <v>0</v>
      </c>
      <c r="C427" s="16">
        <v>0</v>
      </c>
      <c r="D427" s="116">
        <f t="shared" si="18"/>
      </c>
      <c r="E427" s="16">
        <v>15</v>
      </c>
      <c r="F427" s="16">
        <f t="shared" si="19"/>
        <v>-15</v>
      </c>
      <c r="G427" s="26">
        <f t="shared" si="20"/>
        <v>-100</v>
      </c>
    </row>
    <row r="428" spans="1:7" ht="24.75" customHeight="1">
      <c r="A428" s="148" t="s">
        <v>425</v>
      </c>
      <c r="B428" s="16">
        <v>202</v>
      </c>
      <c r="C428" s="16">
        <v>259</v>
      </c>
      <c r="D428" s="116">
        <f t="shared" si="18"/>
        <v>128.21782178217822</v>
      </c>
      <c r="E428" s="16">
        <v>38</v>
      </c>
      <c r="F428" s="16">
        <f t="shared" si="19"/>
        <v>221</v>
      </c>
      <c r="G428" s="26">
        <f t="shared" si="20"/>
        <v>581.578947368421</v>
      </c>
    </row>
    <row r="429" spans="1:7" ht="24.75" customHeight="1">
      <c r="A429" s="148" t="s">
        <v>426</v>
      </c>
      <c r="B429" s="16">
        <v>180</v>
      </c>
      <c r="C429" s="16">
        <v>576</v>
      </c>
      <c r="D429" s="116">
        <f t="shared" si="18"/>
        <v>320</v>
      </c>
      <c r="E429" s="16">
        <v>258</v>
      </c>
      <c r="F429" s="16">
        <f t="shared" si="19"/>
        <v>318</v>
      </c>
      <c r="G429" s="26">
        <f t="shared" si="20"/>
        <v>123.25581395348837</v>
      </c>
    </row>
    <row r="430" spans="1:7" ht="24.75" customHeight="1">
      <c r="A430" s="207" t="s">
        <v>427</v>
      </c>
      <c r="B430" s="16">
        <f>SUM(B431:B441)</f>
        <v>1812</v>
      </c>
      <c r="C430" s="16">
        <f>SUM(C431:C441)</f>
        <v>1697</v>
      </c>
      <c r="D430" s="116">
        <f t="shared" si="18"/>
        <v>93.65342163355407</v>
      </c>
      <c r="E430" s="16">
        <f>SUM(E431:E441)</f>
        <v>1819</v>
      </c>
      <c r="F430" s="16">
        <f t="shared" si="19"/>
        <v>-122</v>
      </c>
      <c r="G430" s="26">
        <f t="shared" si="20"/>
        <v>-6.706981858163827</v>
      </c>
    </row>
    <row r="431" spans="1:7" ht="24.75" customHeight="1">
      <c r="A431" s="148" t="s">
        <v>428</v>
      </c>
      <c r="B431" s="16">
        <v>59</v>
      </c>
      <c r="C431" s="16">
        <v>46</v>
      </c>
      <c r="D431" s="116">
        <f t="shared" si="18"/>
        <v>77.96610169491525</v>
      </c>
      <c r="E431" s="16">
        <v>130</v>
      </c>
      <c r="F431" s="16">
        <f t="shared" si="19"/>
        <v>-84</v>
      </c>
      <c r="G431" s="26">
        <f t="shared" si="20"/>
        <v>-64.61538461538461</v>
      </c>
    </row>
    <row r="432" spans="1:7" ht="24.75" customHeight="1">
      <c r="A432" s="148" t="s">
        <v>429</v>
      </c>
      <c r="B432" s="16">
        <v>100</v>
      </c>
      <c r="C432" s="16">
        <v>44</v>
      </c>
      <c r="D432" s="116">
        <f t="shared" si="18"/>
        <v>44</v>
      </c>
      <c r="E432" s="16">
        <v>42</v>
      </c>
      <c r="F432" s="16">
        <f t="shared" si="19"/>
        <v>2</v>
      </c>
      <c r="G432" s="26">
        <f t="shared" si="20"/>
        <v>4.761904761904762</v>
      </c>
    </row>
    <row r="433" spans="1:7" ht="24.75" customHeight="1">
      <c r="A433" s="148" t="s">
        <v>430</v>
      </c>
      <c r="B433" s="16">
        <v>1072</v>
      </c>
      <c r="C433" s="16">
        <v>935</v>
      </c>
      <c r="D433" s="116">
        <f t="shared" si="18"/>
        <v>87.22014925373134</v>
      </c>
      <c r="E433" s="16">
        <v>1087</v>
      </c>
      <c r="F433" s="16">
        <f t="shared" si="19"/>
        <v>-152</v>
      </c>
      <c r="G433" s="26">
        <f t="shared" si="20"/>
        <v>-13.983440662373505</v>
      </c>
    </row>
    <row r="434" spans="1:7" ht="24.75" customHeight="1">
      <c r="A434" s="148" t="s">
        <v>431</v>
      </c>
      <c r="B434" s="16">
        <v>20</v>
      </c>
      <c r="C434" s="16">
        <v>64</v>
      </c>
      <c r="D434" s="116">
        <f t="shared" si="18"/>
        <v>320</v>
      </c>
      <c r="E434" s="16">
        <v>62</v>
      </c>
      <c r="F434" s="16">
        <f t="shared" si="19"/>
        <v>2</v>
      </c>
      <c r="G434" s="26">
        <f t="shared" si="20"/>
        <v>3.225806451612903</v>
      </c>
    </row>
    <row r="435" spans="1:7" ht="24.75" customHeight="1">
      <c r="A435" s="148" t="s">
        <v>432</v>
      </c>
      <c r="B435" s="16">
        <v>0</v>
      </c>
      <c r="C435" s="16">
        <v>4</v>
      </c>
      <c r="D435" s="116">
        <f t="shared" si="18"/>
      </c>
      <c r="E435" s="16">
        <v>3</v>
      </c>
      <c r="F435" s="16">
        <f t="shared" si="19"/>
        <v>1</v>
      </c>
      <c r="G435" s="26">
        <f t="shared" si="20"/>
        <v>33.33333333333333</v>
      </c>
    </row>
    <row r="436" spans="1:7" ht="24.75" customHeight="1">
      <c r="A436" s="148" t="s">
        <v>433</v>
      </c>
      <c r="B436" s="16">
        <v>19</v>
      </c>
      <c r="C436" s="16">
        <v>266</v>
      </c>
      <c r="D436" s="116">
        <f t="shared" si="18"/>
        <v>1400</v>
      </c>
      <c r="E436" s="16">
        <v>81</v>
      </c>
      <c r="F436" s="16">
        <f t="shared" si="19"/>
        <v>185</v>
      </c>
      <c r="G436" s="26">
        <f t="shared" si="20"/>
        <v>228.39506172839506</v>
      </c>
    </row>
    <row r="437" spans="1:7" ht="24.75" customHeight="1">
      <c r="A437" s="148" t="s">
        <v>434</v>
      </c>
      <c r="B437" s="16">
        <v>0</v>
      </c>
      <c r="C437" s="16">
        <v>1</v>
      </c>
      <c r="D437" s="116">
        <f t="shared" si="18"/>
      </c>
      <c r="E437" s="16">
        <v>0</v>
      </c>
      <c r="F437" s="16">
        <f t="shared" si="19"/>
        <v>1</v>
      </c>
      <c r="G437" s="26">
        <f t="shared" si="20"/>
      </c>
    </row>
    <row r="438" spans="1:7" ht="24.75" customHeight="1">
      <c r="A438" s="148" t="s">
        <v>435</v>
      </c>
      <c r="B438" s="16">
        <v>0</v>
      </c>
      <c r="C438" s="16">
        <v>0</v>
      </c>
      <c r="D438" s="116">
        <f t="shared" si="18"/>
      </c>
      <c r="E438" s="16">
        <v>121</v>
      </c>
      <c r="F438" s="16">
        <f t="shared" si="19"/>
        <v>-121</v>
      </c>
      <c r="G438" s="26">
        <f t="shared" si="20"/>
        <v>-100</v>
      </c>
    </row>
    <row r="439" spans="1:7" ht="34.5" customHeight="1">
      <c r="A439" s="148" t="s">
        <v>436</v>
      </c>
      <c r="B439" s="16">
        <v>0</v>
      </c>
      <c r="C439" s="16">
        <v>23</v>
      </c>
      <c r="D439" s="116">
        <f t="shared" si="18"/>
      </c>
      <c r="E439" s="16">
        <v>2</v>
      </c>
      <c r="F439" s="16">
        <f t="shared" si="19"/>
        <v>21</v>
      </c>
      <c r="G439" s="26">
        <f t="shared" si="20"/>
        <v>1050</v>
      </c>
    </row>
    <row r="440" spans="1:7" ht="24.75" customHeight="1">
      <c r="A440" s="148" t="s">
        <v>437</v>
      </c>
      <c r="B440" s="16">
        <v>0</v>
      </c>
      <c r="C440" s="16">
        <v>0</v>
      </c>
      <c r="D440" s="116">
        <f t="shared" si="18"/>
      </c>
      <c r="E440" s="16">
        <v>32</v>
      </c>
      <c r="F440" s="16">
        <f t="shared" si="19"/>
        <v>-32</v>
      </c>
      <c r="G440" s="26">
        <f t="shared" si="20"/>
        <v>-100</v>
      </c>
    </row>
    <row r="441" spans="1:7" ht="24.75" customHeight="1">
      <c r="A441" s="148" t="s">
        <v>438</v>
      </c>
      <c r="B441" s="16">
        <v>542</v>
      </c>
      <c r="C441" s="16">
        <v>314</v>
      </c>
      <c r="D441" s="116">
        <f t="shared" si="18"/>
        <v>57.93357933579336</v>
      </c>
      <c r="E441" s="16">
        <v>259</v>
      </c>
      <c r="F441" s="16">
        <f t="shared" si="19"/>
        <v>55</v>
      </c>
      <c r="G441" s="26">
        <f t="shared" si="20"/>
        <v>21.235521235521233</v>
      </c>
    </row>
    <row r="442" spans="1:7" ht="34.5" customHeight="1">
      <c r="A442" s="207" t="s">
        <v>439</v>
      </c>
      <c r="B442" s="16">
        <f>SUM(B443:B443)</f>
        <v>0</v>
      </c>
      <c r="C442" s="16">
        <f>SUM(C443:C443)</f>
        <v>149</v>
      </c>
      <c r="D442" s="116">
        <f t="shared" si="18"/>
      </c>
      <c r="E442" s="16">
        <f>SUM(E443:E443)</f>
        <v>147</v>
      </c>
      <c r="F442" s="16">
        <f t="shared" si="19"/>
        <v>2</v>
      </c>
      <c r="G442" s="26">
        <f t="shared" si="20"/>
        <v>1.3605442176870748</v>
      </c>
    </row>
    <row r="443" spans="1:7" ht="34.5" customHeight="1">
      <c r="A443" s="148" t="s">
        <v>440</v>
      </c>
      <c r="B443" s="16">
        <v>0</v>
      </c>
      <c r="C443" s="16">
        <v>149</v>
      </c>
      <c r="D443" s="116">
        <f t="shared" si="18"/>
      </c>
      <c r="E443" s="16">
        <v>147</v>
      </c>
      <c r="F443" s="16">
        <f t="shared" si="19"/>
        <v>2</v>
      </c>
      <c r="G443" s="26">
        <f t="shared" si="20"/>
        <v>1.3605442176870748</v>
      </c>
    </row>
    <row r="444" spans="1:7" ht="24.75" customHeight="1">
      <c r="A444" s="207" t="s">
        <v>441</v>
      </c>
      <c r="B444" s="16">
        <f>SUM(B445:B446)</f>
        <v>257</v>
      </c>
      <c r="C444" s="16">
        <f>SUM(C445:C446)</f>
        <v>148</v>
      </c>
      <c r="D444" s="116">
        <f t="shared" si="18"/>
        <v>57.58754863813229</v>
      </c>
      <c r="E444" s="16">
        <f>SUM(E445:E446)</f>
        <v>327</v>
      </c>
      <c r="F444" s="16">
        <f t="shared" si="19"/>
        <v>-179</v>
      </c>
      <c r="G444" s="26">
        <f t="shared" si="20"/>
        <v>-54.74006116207951</v>
      </c>
    </row>
    <row r="445" spans="1:7" ht="34.5" customHeight="1">
      <c r="A445" s="148" t="s">
        <v>442</v>
      </c>
      <c r="B445" s="16">
        <v>257</v>
      </c>
      <c r="C445" s="16">
        <v>48</v>
      </c>
      <c r="D445" s="116">
        <f t="shared" si="18"/>
        <v>18.67704280155642</v>
      </c>
      <c r="E445" s="16">
        <v>297</v>
      </c>
      <c r="F445" s="16">
        <f t="shared" si="19"/>
        <v>-249</v>
      </c>
      <c r="G445" s="26">
        <f t="shared" si="20"/>
        <v>-83.83838383838383</v>
      </c>
    </row>
    <row r="446" spans="1:7" ht="24.75" customHeight="1">
      <c r="A446" s="148" t="s">
        <v>443</v>
      </c>
      <c r="B446" s="16">
        <v>0</v>
      </c>
      <c r="C446" s="16">
        <v>100</v>
      </c>
      <c r="D446" s="116">
        <f t="shared" si="18"/>
      </c>
      <c r="E446" s="16">
        <v>30</v>
      </c>
      <c r="F446" s="16">
        <f t="shared" si="19"/>
        <v>70</v>
      </c>
      <c r="G446" s="26">
        <f t="shared" si="20"/>
        <v>233.33333333333334</v>
      </c>
    </row>
    <row r="447" spans="1:7" ht="24.75" customHeight="1">
      <c r="A447" s="207" t="s">
        <v>444</v>
      </c>
      <c r="B447" s="16">
        <f>SUM(B448:B450)</f>
        <v>0</v>
      </c>
      <c r="C447" s="16">
        <f>SUM(C448:C450)</f>
        <v>55</v>
      </c>
      <c r="D447" s="116">
        <f t="shared" si="18"/>
      </c>
      <c r="E447" s="16">
        <f>SUM(E448:E450)</f>
        <v>41</v>
      </c>
      <c r="F447" s="16">
        <f t="shared" si="19"/>
        <v>14</v>
      </c>
      <c r="G447" s="26">
        <f t="shared" si="20"/>
        <v>34.146341463414636</v>
      </c>
    </row>
    <row r="448" spans="1:7" ht="24.75" customHeight="1">
      <c r="A448" s="148" t="s">
        <v>445</v>
      </c>
      <c r="B448" s="16">
        <v>0</v>
      </c>
      <c r="C448" s="16">
        <v>19</v>
      </c>
      <c r="D448" s="116">
        <f t="shared" si="18"/>
      </c>
      <c r="E448" s="16">
        <v>20</v>
      </c>
      <c r="F448" s="16">
        <f t="shared" si="19"/>
        <v>-1</v>
      </c>
      <c r="G448" s="26">
        <f t="shared" si="20"/>
        <v>-5</v>
      </c>
    </row>
    <row r="449" spans="1:7" ht="24.75" customHeight="1">
      <c r="A449" s="148" t="s">
        <v>446</v>
      </c>
      <c r="B449" s="16">
        <v>0</v>
      </c>
      <c r="C449" s="16">
        <v>6</v>
      </c>
      <c r="D449" s="116">
        <f t="shared" si="18"/>
      </c>
      <c r="E449" s="16">
        <v>7</v>
      </c>
      <c r="F449" s="16">
        <f t="shared" si="19"/>
        <v>-1</v>
      </c>
      <c r="G449" s="26">
        <f t="shared" si="20"/>
        <v>-14.285714285714285</v>
      </c>
    </row>
    <row r="450" spans="1:7" ht="24.75" customHeight="1">
      <c r="A450" s="148" t="s">
        <v>447</v>
      </c>
      <c r="B450" s="16">
        <v>0</v>
      </c>
      <c r="C450" s="16">
        <v>30</v>
      </c>
      <c r="D450" s="116">
        <f t="shared" si="18"/>
      </c>
      <c r="E450" s="16">
        <v>14</v>
      </c>
      <c r="F450" s="16">
        <f t="shared" si="19"/>
        <v>16</v>
      </c>
      <c r="G450" s="26">
        <f t="shared" si="20"/>
        <v>114.28571428571428</v>
      </c>
    </row>
    <row r="451" spans="1:7" ht="24.75" customHeight="1">
      <c r="A451" s="207" t="s">
        <v>448</v>
      </c>
      <c r="B451" s="16">
        <f>SUM(B452:B452)</f>
        <v>67</v>
      </c>
      <c r="C451" s="16">
        <f>SUM(C452:C452)</f>
        <v>44</v>
      </c>
      <c r="D451" s="116">
        <f t="shared" si="18"/>
        <v>65.67164179104478</v>
      </c>
      <c r="E451" s="16">
        <f>SUM(E452:E452)</f>
        <v>123</v>
      </c>
      <c r="F451" s="16">
        <f t="shared" si="19"/>
        <v>-79</v>
      </c>
      <c r="G451" s="26">
        <f t="shared" si="20"/>
        <v>-64.22764227642277</v>
      </c>
    </row>
    <row r="452" spans="1:7" ht="24.75" customHeight="1">
      <c r="A452" s="148" t="s">
        <v>449</v>
      </c>
      <c r="B452" s="16">
        <v>67</v>
      </c>
      <c r="C452" s="16">
        <v>44</v>
      </c>
      <c r="D452" s="116">
        <f t="shared" si="18"/>
        <v>65.67164179104478</v>
      </c>
      <c r="E452" s="16">
        <v>123</v>
      </c>
      <c r="F452" s="16">
        <f t="shared" si="19"/>
        <v>-79</v>
      </c>
      <c r="G452" s="26">
        <f t="shared" si="20"/>
        <v>-64.22764227642277</v>
      </c>
    </row>
    <row r="453" spans="1:7" ht="24.75" customHeight="1">
      <c r="A453" s="207" t="s">
        <v>450</v>
      </c>
      <c r="B453" s="16">
        <f>B454+B460+B462</f>
        <v>7699</v>
      </c>
      <c r="C453" s="16">
        <f>C454+C460+C462</f>
        <v>35196</v>
      </c>
      <c r="D453" s="116">
        <f t="shared" si="18"/>
        <v>457.1502792570464</v>
      </c>
      <c r="E453" s="16">
        <f>E454+E460+E462</f>
        <v>8493</v>
      </c>
      <c r="F453" s="16">
        <f t="shared" si="19"/>
        <v>26703</v>
      </c>
      <c r="G453" s="26">
        <f t="shared" si="20"/>
        <v>314.4118685976687</v>
      </c>
    </row>
    <row r="454" spans="1:7" ht="24.75" customHeight="1">
      <c r="A454" s="207" t="s">
        <v>451</v>
      </c>
      <c r="B454" s="16">
        <f>SUM(B455:B459)</f>
        <v>1968</v>
      </c>
      <c r="C454" s="16">
        <f>SUM(C455:C459)</f>
        <v>31397</v>
      </c>
      <c r="D454" s="116">
        <f t="shared" si="18"/>
        <v>1595.3760162601625</v>
      </c>
      <c r="E454" s="16">
        <f>SUM(E455:E459)</f>
        <v>8454</v>
      </c>
      <c r="F454" s="16">
        <f t="shared" si="19"/>
        <v>22943</v>
      </c>
      <c r="G454" s="26">
        <f t="shared" si="20"/>
        <v>271.38632599952683</v>
      </c>
    </row>
    <row r="455" spans="1:7" ht="24.75" customHeight="1">
      <c r="A455" s="148" t="s">
        <v>81</v>
      </c>
      <c r="B455" s="16">
        <v>411</v>
      </c>
      <c r="C455" s="16">
        <v>411</v>
      </c>
      <c r="D455" s="116">
        <f aca="true" t="shared" si="23" ref="D455:D518">IF(B455=0,"",C455/B455*100)</f>
        <v>100</v>
      </c>
      <c r="E455" s="16">
        <v>441</v>
      </c>
      <c r="F455" s="16">
        <f aca="true" t="shared" si="24" ref="F455:F518">C455-E455</f>
        <v>-30</v>
      </c>
      <c r="G455" s="26">
        <f aca="true" t="shared" si="25" ref="G455:G518">IF(E455=0,"",F455/E455*100)</f>
        <v>-6.802721088435375</v>
      </c>
    </row>
    <row r="456" spans="1:7" ht="24.75" customHeight="1">
      <c r="A456" s="148" t="s">
        <v>452</v>
      </c>
      <c r="B456" s="16">
        <v>0</v>
      </c>
      <c r="C456" s="16">
        <v>22163</v>
      </c>
      <c r="D456" s="116">
        <f t="shared" si="23"/>
      </c>
      <c r="E456" s="16"/>
      <c r="F456" s="16">
        <f t="shared" si="24"/>
        <v>22163</v>
      </c>
      <c r="G456" s="26">
        <f t="shared" si="25"/>
      </c>
    </row>
    <row r="457" spans="1:7" ht="24.75" customHeight="1">
      <c r="A457" s="148" t="s">
        <v>453</v>
      </c>
      <c r="B457" s="16">
        <v>128</v>
      </c>
      <c r="C457" s="16">
        <v>514</v>
      </c>
      <c r="D457" s="116">
        <f t="shared" si="23"/>
        <v>401.5625</v>
      </c>
      <c r="E457" s="16">
        <v>325</v>
      </c>
      <c r="F457" s="16">
        <f t="shared" si="24"/>
        <v>189</v>
      </c>
      <c r="G457" s="26">
        <f t="shared" si="25"/>
        <v>58.15384615384615</v>
      </c>
    </row>
    <row r="458" spans="1:7" ht="24.75" customHeight="1">
      <c r="A458" s="148" t="s">
        <v>454</v>
      </c>
      <c r="B458" s="16">
        <v>0</v>
      </c>
      <c r="C458" s="16">
        <v>100</v>
      </c>
      <c r="D458" s="116">
        <f t="shared" si="23"/>
      </c>
      <c r="E458" s="16"/>
      <c r="F458" s="16">
        <f t="shared" si="24"/>
        <v>100</v>
      </c>
      <c r="G458" s="26">
        <f t="shared" si="25"/>
      </c>
    </row>
    <row r="459" spans="1:7" ht="24.75" customHeight="1">
      <c r="A459" s="148" t="s">
        <v>455</v>
      </c>
      <c r="B459" s="16">
        <v>1429</v>
      </c>
      <c r="C459" s="16">
        <v>8209</v>
      </c>
      <c r="D459" s="116">
        <f t="shared" si="23"/>
        <v>574.4576627011896</v>
      </c>
      <c r="E459" s="16">
        <v>7688</v>
      </c>
      <c r="F459" s="16">
        <f t="shared" si="24"/>
        <v>521</v>
      </c>
      <c r="G459" s="26">
        <f t="shared" si="25"/>
        <v>6.776795005202914</v>
      </c>
    </row>
    <row r="460" spans="1:7" ht="24.75" customHeight="1">
      <c r="A460" s="207" t="s">
        <v>456</v>
      </c>
      <c r="B460" s="16">
        <f>SUM(B461:B461)</f>
        <v>0</v>
      </c>
      <c r="C460" s="16">
        <f>SUM(C461:C461)</f>
        <v>180</v>
      </c>
      <c r="D460" s="116">
        <f t="shared" si="23"/>
      </c>
      <c r="E460" s="16">
        <f>SUM(E461:E461)</f>
        <v>0</v>
      </c>
      <c r="F460" s="16">
        <f t="shared" si="24"/>
        <v>180</v>
      </c>
      <c r="G460" s="26">
        <f t="shared" si="25"/>
      </c>
    </row>
    <row r="461" spans="1:7" ht="34.5" customHeight="1">
      <c r="A461" s="148" t="s">
        <v>457</v>
      </c>
      <c r="B461" s="16">
        <v>0</v>
      </c>
      <c r="C461" s="16">
        <v>180</v>
      </c>
      <c r="D461" s="116">
        <f t="shared" si="23"/>
      </c>
      <c r="E461" s="16"/>
      <c r="F461" s="16">
        <f t="shared" si="24"/>
        <v>180</v>
      </c>
      <c r="G461" s="26">
        <f t="shared" si="25"/>
      </c>
    </row>
    <row r="462" spans="1:7" ht="24.75" customHeight="1">
      <c r="A462" s="207" t="s">
        <v>458</v>
      </c>
      <c r="B462" s="16">
        <f>SUM(B463:B464)</f>
        <v>5731</v>
      </c>
      <c r="C462" s="16">
        <f>SUM(C463:C464)</f>
        <v>3619</v>
      </c>
      <c r="D462" s="116">
        <f t="shared" si="23"/>
        <v>63.14779270633397</v>
      </c>
      <c r="E462" s="16">
        <f>SUM(E463:E464)</f>
        <v>39</v>
      </c>
      <c r="F462" s="16">
        <f t="shared" si="24"/>
        <v>3580</v>
      </c>
      <c r="G462" s="26">
        <f t="shared" si="25"/>
        <v>9179.48717948718</v>
      </c>
    </row>
    <row r="463" spans="1:7" ht="24.75" customHeight="1">
      <c r="A463" s="148" t="s">
        <v>459</v>
      </c>
      <c r="B463" s="16">
        <v>5610</v>
      </c>
      <c r="C463" s="16">
        <v>3581</v>
      </c>
      <c r="D463" s="116">
        <f t="shared" si="23"/>
        <v>63.83244206773618</v>
      </c>
      <c r="E463" s="16"/>
      <c r="F463" s="16">
        <f t="shared" si="24"/>
        <v>3581</v>
      </c>
      <c r="G463" s="26">
        <f t="shared" si="25"/>
      </c>
    </row>
    <row r="464" spans="1:7" ht="24.75" customHeight="1">
      <c r="A464" s="148" t="s">
        <v>460</v>
      </c>
      <c r="B464" s="16">
        <v>121</v>
      </c>
      <c r="C464" s="16">
        <v>38</v>
      </c>
      <c r="D464" s="116">
        <f t="shared" si="23"/>
        <v>31.40495867768595</v>
      </c>
      <c r="E464" s="16">
        <v>39</v>
      </c>
      <c r="F464" s="16">
        <f t="shared" si="24"/>
        <v>-1</v>
      </c>
      <c r="G464" s="26">
        <f t="shared" si="25"/>
        <v>-2.564102564102564</v>
      </c>
    </row>
    <row r="465" spans="1:7" ht="24.75" customHeight="1">
      <c r="A465" s="207" t="s">
        <v>461</v>
      </c>
      <c r="B465" s="16">
        <f>B466+B468+B470+B472+B475</f>
        <v>4979</v>
      </c>
      <c r="C465" s="16">
        <f>C466+C468+C470+C472+C475</f>
        <v>9361</v>
      </c>
      <c r="D465" s="116">
        <f t="shared" si="23"/>
        <v>188.00964049005825</v>
      </c>
      <c r="E465" s="16">
        <f>E466+E468+E470+E472+E475</f>
        <v>17875</v>
      </c>
      <c r="F465" s="16">
        <f t="shared" si="24"/>
        <v>-8514</v>
      </c>
      <c r="G465" s="26">
        <f t="shared" si="25"/>
        <v>-47.63076923076923</v>
      </c>
    </row>
    <row r="466" spans="1:7" ht="24.75" customHeight="1">
      <c r="A466" s="207" t="s">
        <v>462</v>
      </c>
      <c r="B466" s="16">
        <f>SUM(B467:B467)</f>
        <v>0</v>
      </c>
      <c r="C466" s="16">
        <f>SUM(C467:C467)</f>
        <v>5</v>
      </c>
      <c r="D466" s="116">
        <f t="shared" si="23"/>
      </c>
      <c r="E466" s="16">
        <f aca="true" t="shared" si="26" ref="E466:E470">SUM(E467:E467)</f>
        <v>0</v>
      </c>
      <c r="F466" s="16">
        <f t="shared" si="24"/>
        <v>5</v>
      </c>
      <c r="G466" s="26">
        <f t="shared" si="25"/>
      </c>
    </row>
    <row r="467" spans="1:7" ht="24.75" customHeight="1">
      <c r="A467" s="148" t="s">
        <v>463</v>
      </c>
      <c r="B467" s="16">
        <v>0</v>
      </c>
      <c r="C467" s="16">
        <v>5</v>
      </c>
      <c r="D467" s="116">
        <f t="shared" si="23"/>
      </c>
      <c r="E467" s="16"/>
      <c r="F467" s="16">
        <f t="shared" si="24"/>
        <v>5</v>
      </c>
      <c r="G467" s="26">
        <f t="shared" si="25"/>
      </c>
    </row>
    <row r="468" spans="1:7" ht="24.75" customHeight="1">
      <c r="A468" s="207" t="s">
        <v>464</v>
      </c>
      <c r="B468" s="16">
        <f>SUM(B469:B469)</f>
        <v>0</v>
      </c>
      <c r="C468" s="16">
        <f>SUM(C469:C469)</f>
        <v>1015</v>
      </c>
      <c r="D468" s="116">
        <f t="shared" si="23"/>
      </c>
      <c r="E468" s="16">
        <f t="shared" si="26"/>
        <v>1500</v>
      </c>
      <c r="F468" s="16">
        <f t="shared" si="24"/>
        <v>-485</v>
      </c>
      <c r="G468" s="26">
        <f t="shared" si="25"/>
        <v>-32.33333333333333</v>
      </c>
    </row>
    <row r="469" spans="1:7" ht="24.75" customHeight="1">
      <c r="A469" s="148" t="s">
        <v>465</v>
      </c>
      <c r="B469" s="16">
        <v>0</v>
      </c>
      <c r="C469" s="16">
        <v>1015</v>
      </c>
      <c r="D469" s="116">
        <f t="shared" si="23"/>
      </c>
      <c r="E469" s="16">
        <v>1500</v>
      </c>
      <c r="F469" s="16">
        <f t="shared" si="24"/>
        <v>-485</v>
      </c>
      <c r="G469" s="26">
        <f t="shared" si="25"/>
        <v>-32.33333333333333</v>
      </c>
    </row>
    <row r="470" spans="1:7" ht="24.75" customHeight="1">
      <c r="A470" s="207" t="s">
        <v>466</v>
      </c>
      <c r="B470" s="16">
        <f>SUM(B471:B471)</f>
        <v>505</v>
      </c>
      <c r="C470" s="16">
        <f>SUM(C471:C471)</f>
        <v>395</v>
      </c>
      <c r="D470" s="116">
        <f t="shared" si="23"/>
        <v>78.21782178217822</v>
      </c>
      <c r="E470" s="16">
        <f t="shared" si="26"/>
        <v>292</v>
      </c>
      <c r="F470" s="16">
        <f t="shared" si="24"/>
        <v>103</v>
      </c>
      <c r="G470" s="26">
        <f t="shared" si="25"/>
        <v>35.273972602739725</v>
      </c>
    </row>
    <row r="471" spans="1:7" ht="24.75" customHeight="1">
      <c r="A471" s="148" t="s">
        <v>467</v>
      </c>
      <c r="B471" s="16">
        <v>505</v>
      </c>
      <c r="C471" s="16">
        <v>395</v>
      </c>
      <c r="D471" s="116">
        <f t="shared" si="23"/>
        <v>78.21782178217822</v>
      </c>
      <c r="E471" s="16">
        <v>292</v>
      </c>
      <c r="F471" s="16">
        <f t="shared" si="24"/>
        <v>103</v>
      </c>
      <c r="G471" s="26">
        <f t="shared" si="25"/>
        <v>35.273972602739725</v>
      </c>
    </row>
    <row r="472" spans="1:7" ht="24.75" customHeight="1">
      <c r="A472" s="207" t="s">
        <v>468</v>
      </c>
      <c r="B472" s="16">
        <f>SUM(B473:B474)</f>
        <v>4379</v>
      </c>
      <c r="C472" s="16">
        <f>SUM(C473:C474)</f>
        <v>3859</v>
      </c>
      <c r="D472" s="116">
        <f t="shared" si="23"/>
        <v>88.12514272664991</v>
      </c>
      <c r="E472" s="16">
        <f>SUM(E473:E474)</f>
        <v>13036</v>
      </c>
      <c r="F472" s="16">
        <f t="shared" si="24"/>
        <v>-9177</v>
      </c>
      <c r="G472" s="26">
        <f t="shared" si="25"/>
        <v>-70.39736115372813</v>
      </c>
    </row>
    <row r="473" spans="1:7" ht="24.75" customHeight="1">
      <c r="A473" s="148" t="s">
        <v>469</v>
      </c>
      <c r="B473" s="16">
        <v>0</v>
      </c>
      <c r="C473" s="16">
        <v>1585</v>
      </c>
      <c r="D473" s="116">
        <f t="shared" si="23"/>
      </c>
      <c r="E473" s="16">
        <v>2968</v>
      </c>
      <c r="F473" s="16">
        <f t="shared" si="24"/>
        <v>-1383</v>
      </c>
      <c r="G473" s="26">
        <f t="shared" si="25"/>
        <v>-46.597035040431265</v>
      </c>
    </row>
    <row r="474" spans="1:7" ht="34.5" customHeight="1">
      <c r="A474" s="148" t="s">
        <v>470</v>
      </c>
      <c r="B474" s="16">
        <v>4379</v>
      </c>
      <c r="C474" s="16">
        <v>2274</v>
      </c>
      <c r="D474" s="116">
        <f t="shared" si="23"/>
        <v>51.929664306919385</v>
      </c>
      <c r="E474" s="16">
        <v>10068</v>
      </c>
      <c r="F474" s="16">
        <f t="shared" si="24"/>
        <v>-7794</v>
      </c>
      <c r="G474" s="26">
        <f t="shared" si="25"/>
        <v>-77.41358760429083</v>
      </c>
    </row>
    <row r="475" spans="1:7" ht="34.5" customHeight="1">
      <c r="A475" s="207" t="s">
        <v>471</v>
      </c>
      <c r="B475" s="16">
        <f>SUM(B476:B477)</f>
        <v>95</v>
      </c>
      <c r="C475" s="16">
        <f>SUM(C476:C477)</f>
        <v>4087</v>
      </c>
      <c r="D475" s="116">
        <f t="shared" si="23"/>
        <v>4302.105263157895</v>
      </c>
      <c r="E475" s="16">
        <f>SUM(E476:E477)</f>
        <v>3047</v>
      </c>
      <c r="F475" s="16">
        <f t="shared" si="24"/>
        <v>1040</v>
      </c>
      <c r="G475" s="26">
        <f t="shared" si="25"/>
        <v>34.13193304890056</v>
      </c>
    </row>
    <row r="476" spans="1:7" ht="24.75" customHeight="1">
      <c r="A476" s="148" t="s">
        <v>472</v>
      </c>
      <c r="B476" s="16">
        <v>0</v>
      </c>
      <c r="C476" s="16">
        <v>1738</v>
      </c>
      <c r="D476" s="116">
        <f t="shared" si="23"/>
      </c>
      <c r="E476" s="16">
        <v>1763</v>
      </c>
      <c r="F476" s="16">
        <f t="shared" si="24"/>
        <v>-25</v>
      </c>
      <c r="G476" s="26">
        <f t="shared" si="25"/>
        <v>-1.4180374361883155</v>
      </c>
    </row>
    <row r="477" spans="1:7" ht="34.5" customHeight="1">
      <c r="A477" s="148" t="s">
        <v>473</v>
      </c>
      <c r="B477" s="16">
        <v>95</v>
      </c>
      <c r="C477" s="16">
        <v>2349</v>
      </c>
      <c r="D477" s="116">
        <f t="shared" si="23"/>
        <v>2472.6315789473683</v>
      </c>
      <c r="E477" s="16">
        <v>1284</v>
      </c>
      <c r="F477" s="16">
        <f t="shared" si="24"/>
        <v>1065</v>
      </c>
      <c r="G477" s="26">
        <f t="shared" si="25"/>
        <v>82.94392523364486</v>
      </c>
    </row>
    <row r="478" spans="1:7" ht="24.75" customHeight="1">
      <c r="A478" s="207" t="s">
        <v>474</v>
      </c>
      <c r="B478" s="16">
        <f>B479+B481+B483</f>
        <v>10890</v>
      </c>
      <c r="C478" s="16">
        <f>C479+C481+C483</f>
        <v>7985</v>
      </c>
      <c r="D478" s="116">
        <f t="shared" si="23"/>
        <v>73.32415059687787</v>
      </c>
      <c r="E478" s="16">
        <f>E479+E481+E483</f>
        <v>9227</v>
      </c>
      <c r="F478" s="16">
        <f t="shared" si="24"/>
        <v>-1242</v>
      </c>
      <c r="G478" s="26">
        <f t="shared" si="25"/>
        <v>-13.46049636935082</v>
      </c>
    </row>
    <row r="479" spans="1:7" ht="24.75" customHeight="1">
      <c r="A479" s="207" t="s">
        <v>475</v>
      </c>
      <c r="B479" s="16">
        <f>SUM(B480:B480)</f>
        <v>10000</v>
      </c>
      <c r="C479" s="16">
        <f>SUM(C480:C480)</f>
        <v>2035</v>
      </c>
      <c r="D479" s="116">
        <f t="shared" si="23"/>
        <v>20.349999999999998</v>
      </c>
      <c r="E479" s="16">
        <f>SUM(E480:E480)</f>
        <v>2535</v>
      </c>
      <c r="F479" s="16">
        <f t="shared" si="24"/>
        <v>-500</v>
      </c>
      <c r="G479" s="26">
        <f t="shared" si="25"/>
        <v>-19.723865877712033</v>
      </c>
    </row>
    <row r="480" spans="1:7" ht="24.75" customHeight="1">
      <c r="A480" s="148" t="s">
        <v>476</v>
      </c>
      <c r="B480" s="16">
        <v>10000</v>
      </c>
      <c r="C480" s="16">
        <v>2035</v>
      </c>
      <c r="D480" s="116">
        <f t="shared" si="23"/>
        <v>20.349999999999998</v>
      </c>
      <c r="E480" s="16">
        <v>2535</v>
      </c>
      <c r="F480" s="16">
        <f t="shared" si="24"/>
        <v>-500</v>
      </c>
      <c r="G480" s="26">
        <f t="shared" si="25"/>
        <v>-19.723865877712033</v>
      </c>
    </row>
    <row r="481" spans="1:7" ht="24.75" customHeight="1">
      <c r="A481" s="207" t="s">
        <v>477</v>
      </c>
      <c r="B481" s="16">
        <f>SUM(B482:B482)</f>
        <v>46</v>
      </c>
      <c r="C481" s="16">
        <f>SUM(C482:C482)</f>
        <v>3098</v>
      </c>
      <c r="D481" s="116">
        <f t="shared" si="23"/>
        <v>6734.782608695652</v>
      </c>
      <c r="E481" s="16">
        <f>SUM(E482:E482)</f>
        <v>5123</v>
      </c>
      <c r="F481" s="16">
        <f t="shared" si="24"/>
        <v>-2025</v>
      </c>
      <c r="G481" s="26">
        <f t="shared" si="25"/>
        <v>-39.52762053484287</v>
      </c>
    </row>
    <row r="482" spans="1:7" ht="24.75" customHeight="1">
      <c r="A482" s="148" t="s">
        <v>478</v>
      </c>
      <c r="B482" s="16">
        <v>46</v>
      </c>
      <c r="C482" s="16">
        <v>3098</v>
      </c>
      <c r="D482" s="116">
        <f t="shared" si="23"/>
        <v>6734.782608695652</v>
      </c>
      <c r="E482" s="16">
        <v>5123</v>
      </c>
      <c r="F482" s="16">
        <f t="shared" si="24"/>
        <v>-2025</v>
      </c>
      <c r="G482" s="26">
        <f t="shared" si="25"/>
        <v>-39.52762053484287</v>
      </c>
    </row>
    <row r="483" spans="1:7" ht="24.75" customHeight="1">
      <c r="A483" s="207" t="s">
        <v>479</v>
      </c>
      <c r="B483" s="16">
        <f>SUM(B484:B485)</f>
        <v>844</v>
      </c>
      <c r="C483" s="16">
        <f>SUM(C484:C485)</f>
        <v>2852</v>
      </c>
      <c r="D483" s="116">
        <f t="shared" si="23"/>
        <v>337.91469194312793</v>
      </c>
      <c r="E483" s="16">
        <f>SUM(E484:E485)</f>
        <v>1569</v>
      </c>
      <c r="F483" s="16">
        <f t="shared" si="24"/>
        <v>1283</v>
      </c>
      <c r="G483" s="26">
        <f t="shared" si="25"/>
        <v>81.77182919056723</v>
      </c>
    </row>
    <row r="484" spans="1:7" ht="24.75" customHeight="1">
      <c r="A484" s="148" t="s">
        <v>480</v>
      </c>
      <c r="B484" s="16">
        <v>0</v>
      </c>
      <c r="C484" s="16">
        <v>2365</v>
      </c>
      <c r="D484" s="116">
        <f t="shared" si="23"/>
      </c>
      <c r="E484" s="16">
        <v>250</v>
      </c>
      <c r="F484" s="16">
        <f t="shared" si="24"/>
        <v>2115</v>
      </c>
      <c r="G484" s="26">
        <f t="shared" si="25"/>
        <v>846.0000000000001</v>
      </c>
    </row>
    <row r="485" spans="1:7" ht="24.75" customHeight="1">
      <c r="A485" s="148" t="s">
        <v>481</v>
      </c>
      <c r="B485" s="16">
        <v>844</v>
      </c>
      <c r="C485" s="16">
        <v>487</v>
      </c>
      <c r="D485" s="116">
        <f t="shared" si="23"/>
        <v>57.70142180094787</v>
      </c>
      <c r="E485" s="16">
        <v>1319</v>
      </c>
      <c r="F485" s="16">
        <f t="shared" si="24"/>
        <v>-832</v>
      </c>
      <c r="G485" s="26">
        <f t="shared" si="25"/>
        <v>-63.07808946171342</v>
      </c>
    </row>
    <row r="486" spans="1:7" ht="24.75" customHeight="1">
      <c r="A486" s="207" t="s">
        <v>482</v>
      </c>
      <c r="B486" s="16">
        <f>B487</f>
        <v>140</v>
      </c>
      <c r="C486" s="16">
        <f>C487</f>
        <v>150</v>
      </c>
      <c r="D486" s="116">
        <f t="shared" si="23"/>
        <v>107.14285714285714</v>
      </c>
      <c r="E486" s="16">
        <f>E487</f>
        <v>175</v>
      </c>
      <c r="F486" s="16">
        <f t="shared" si="24"/>
        <v>-25</v>
      </c>
      <c r="G486" s="26">
        <f t="shared" si="25"/>
        <v>-14.285714285714285</v>
      </c>
    </row>
    <row r="487" spans="1:7" ht="24.75" customHeight="1">
      <c r="A487" s="207" t="s">
        <v>483</v>
      </c>
      <c r="B487" s="16">
        <f>SUM(B488:B488)</f>
        <v>140</v>
      </c>
      <c r="C487" s="16">
        <f>SUM(C488:C488)</f>
        <v>150</v>
      </c>
      <c r="D487" s="116">
        <f t="shared" si="23"/>
        <v>107.14285714285714</v>
      </c>
      <c r="E487" s="16">
        <f>SUM(E488:E488)</f>
        <v>175</v>
      </c>
      <c r="F487" s="16">
        <f t="shared" si="24"/>
        <v>-25</v>
      </c>
      <c r="G487" s="26">
        <f t="shared" si="25"/>
        <v>-14.285714285714285</v>
      </c>
    </row>
    <row r="488" spans="1:7" ht="24.75" customHeight="1">
      <c r="A488" s="148" t="s">
        <v>484</v>
      </c>
      <c r="B488" s="16">
        <v>140</v>
      </c>
      <c r="C488" s="16">
        <v>150</v>
      </c>
      <c r="D488" s="116">
        <f t="shared" si="23"/>
        <v>107.14285714285714</v>
      </c>
      <c r="E488" s="16">
        <v>175</v>
      </c>
      <c r="F488" s="16">
        <f t="shared" si="24"/>
        <v>-25</v>
      </c>
      <c r="G488" s="26">
        <f t="shared" si="25"/>
        <v>-14.285714285714285</v>
      </c>
    </row>
    <row r="489" spans="1:7" ht="24.75" customHeight="1">
      <c r="A489" s="207" t="s">
        <v>485</v>
      </c>
      <c r="B489" s="16">
        <f>SUM(B490,B501)</f>
        <v>3461</v>
      </c>
      <c r="C489" s="16">
        <f>SUM(C490,C501)</f>
        <v>3410</v>
      </c>
      <c r="D489" s="116">
        <f t="shared" si="23"/>
        <v>98.52643744582491</v>
      </c>
      <c r="E489" s="16">
        <f>SUM(E490,E501)</f>
        <v>3281</v>
      </c>
      <c r="F489" s="16">
        <f t="shared" si="24"/>
        <v>129</v>
      </c>
      <c r="G489" s="26">
        <f t="shared" si="25"/>
        <v>3.9317281316671746</v>
      </c>
    </row>
    <row r="490" spans="1:7" ht="24.75" customHeight="1">
      <c r="A490" s="207" t="s">
        <v>486</v>
      </c>
      <c r="B490" s="16">
        <f>SUM(B491:B500)</f>
        <v>3072</v>
      </c>
      <c r="C490" s="16">
        <f>SUM(C491:C500)</f>
        <v>3180</v>
      </c>
      <c r="D490" s="116">
        <f t="shared" si="23"/>
        <v>103.515625</v>
      </c>
      <c r="E490" s="16">
        <f>SUM(E491:E500)</f>
        <v>3101</v>
      </c>
      <c r="F490" s="16">
        <f t="shared" si="24"/>
        <v>79</v>
      </c>
      <c r="G490" s="26">
        <f t="shared" si="25"/>
        <v>2.54756530151564</v>
      </c>
    </row>
    <row r="491" spans="1:7" ht="24.75" customHeight="1">
      <c r="A491" s="148" t="s">
        <v>81</v>
      </c>
      <c r="B491" s="16">
        <v>308</v>
      </c>
      <c r="C491" s="16">
        <v>312</v>
      </c>
      <c r="D491" s="116">
        <f t="shared" si="23"/>
        <v>101.29870129870129</v>
      </c>
      <c r="E491" s="16">
        <v>325</v>
      </c>
      <c r="F491" s="16">
        <f t="shared" si="24"/>
        <v>-13</v>
      </c>
      <c r="G491" s="26">
        <f t="shared" si="25"/>
        <v>-4</v>
      </c>
    </row>
    <row r="492" spans="1:7" ht="24.75" customHeight="1">
      <c r="A492" s="148" t="s">
        <v>82</v>
      </c>
      <c r="B492" s="16">
        <v>65</v>
      </c>
      <c r="C492" s="16">
        <v>71</v>
      </c>
      <c r="D492" s="116">
        <f t="shared" si="23"/>
        <v>109.23076923076923</v>
      </c>
      <c r="E492" s="16">
        <v>37</v>
      </c>
      <c r="F492" s="16">
        <f t="shared" si="24"/>
        <v>34</v>
      </c>
      <c r="G492" s="26">
        <f t="shared" si="25"/>
        <v>91.8918918918919</v>
      </c>
    </row>
    <row r="493" spans="1:7" ht="24.75" customHeight="1">
      <c r="A493" s="148" t="s">
        <v>487</v>
      </c>
      <c r="B493" s="16">
        <v>0</v>
      </c>
      <c r="C493" s="16">
        <v>0</v>
      </c>
      <c r="D493" s="116">
        <f t="shared" si="23"/>
      </c>
      <c r="E493" s="16">
        <v>8</v>
      </c>
      <c r="F493" s="16">
        <f t="shared" si="24"/>
        <v>-8</v>
      </c>
      <c r="G493" s="26">
        <f t="shared" si="25"/>
        <v>-100</v>
      </c>
    </row>
    <row r="494" spans="1:7" ht="24.75" customHeight="1">
      <c r="A494" s="148" t="s">
        <v>488</v>
      </c>
      <c r="B494" s="16">
        <v>269</v>
      </c>
      <c r="C494" s="16">
        <v>539</v>
      </c>
      <c r="D494" s="116">
        <f t="shared" si="23"/>
        <v>200.3717472118959</v>
      </c>
      <c r="E494" s="16">
        <v>222</v>
      </c>
      <c r="F494" s="16">
        <f t="shared" si="24"/>
        <v>317</v>
      </c>
      <c r="G494" s="26">
        <f t="shared" si="25"/>
        <v>142.7927927927928</v>
      </c>
    </row>
    <row r="495" spans="1:7" ht="24.75" customHeight="1">
      <c r="A495" s="148" t="s">
        <v>489</v>
      </c>
      <c r="B495" s="16">
        <v>10</v>
      </c>
      <c r="C495" s="16">
        <v>6</v>
      </c>
      <c r="D495" s="116">
        <f t="shared" si="23"/>
        <v>60</v>
      </c>
      <c r="E495" s="16">
        <v>5</v>
      </c>
      <c r="F495" s="16">
        <f t="shared" si="24"/>
        <v>1</v>
      </c>
      <c r="G495" s="26">
        <f t="shared" si="25"/>
        <v>20</v>
      </c>
    </row>
    <row r="496" spans="1:7" ht="24.75" customHeight="1">
      <c r="A496" s="148" t="s">
        <v>490</v>
      </c>
      <c r="B496" s="16">
        <v>0</v>
      </c>
      <c r="C496" s="16">
        <v>0</v>
      </c>
      <c r="D496" s="116">
        <f t="shared" si="23"/>
      </c>
      <c r="E496" s="16">
        <v>15</v>
      </c>
      <c r="F496" s="16">
        <f t="shared" si="24"/>
        <v>-15</v>
      </c>
      <c r="G496" s="26">
        <f t="shared" si="25"/>
        <v>-100</v>
      </c>
    </row>
    <row r="497" spans="1:7" ht="24.75" customHeight="1">
      <c r="A497" s="148" t="s">
        <v>491</v>
      </c>
      <c r="B497" s="16">
        <v>23</v>
      </c>
      <c r="C497" s="16">
        <v>41</v>
      </c>
      <c r="D497" s="116">
        <f t="shared" si="23"/>
        <v>178.26086956521738</v>
      </c>
      <c r="E497" s="16">
        <v>20</v>
      </c>
      <c r="F497" s="16">
        <f t="shared" si="24"/>
        <v>21</v>
      </c>
      <c r="G497" s="26">
        <f t="shared" si="25"/>
        <v>105</v>
      </c>
    </row>
    <row r="498" spans="1:7" ht="24.75" customHeight="1">
      <c r="A498" s="148" t="s">
        <v>492</v>
      </c>
      <c r="B498" s="16">
        <v>440</v>
      </c>
      <c r="C498" s="16">
        <v>400</v>
      </c>
      <c r="D498" s="116">
        <f t="shared" si="23"/>
        <v>90.9090909090909</v>
      </c>
      <c r="E498" s="16">
        <v>505</v>
      </c>
      <c r="F498" s="16">
        <f t="shared" si="24"/>
        <v>-105</v>
      </c>
      <c r="G498" s="26">
        <f t="shared" si="25"/>
        <v>-20.792079207920793</v>
      </c>
    </row>
    <row r="499" spans="1:7" ht="24.75" customHeight="1">
      <c r="A499" s="148" t="s">
        <v>86</v>
      </c>
      <c r="B499" s="16">
        <v>1812</v>
      </c>
      <c r="C499" s="16">
        <v>1714</v>
      </c>
      <c r="D499" s="116">
        <f t="shared" si="23"/>
        <v>94.59161147902869</v>
      </c>
      <c r="E499" s="16">
        <v>1880</v>
      </c>
      <c r="F499" s="16">
        <f t="shared" si="24"/>
        <v>-166</v>
      </c>
      <c r="G499" s="26">
        <f t="shared" si="25"/>
        <v>-8.829787234042554</v>
      </c>
    </row>
    <row r="500" spans="1:7" ht="24.75" customHeight="1">
      <c r="A500" s="148" t="s">
        <v>493</v>
      </c>
      <c r="B500" s="16">
        <v>145</v>
      </c>
      <c r="C500" s="16">
        <v>97</v>
      </c>
      <c r="D500" s="116">
        <f t="shared" si="23"/>
        <v>66.89655172413794</v>
      </c>
      <c r="E500" s="16">
        <v>84</v>
      </c>
      <c r="F500" s="16">
        <f t="shared" si="24"/>
        <v>13</v>
      </c>
      <c r="G500" s="26">
        <f t="shared" si="25"/>
        <v>15.476190476190476</v>
      </c>
    </row>
    <row r="501" spans="1:7" ht="24.75" customHeight="1">
      <c r="A501" s="207" t="s">
        <v>494</v>
      </c>
      <c r="B501" s="16">
        <f>SUM(B502:B503)</f>
        <v>389</v>
      </c>
      <c r="C501" s="16">
        <f>SUM(C502:C503)</f>
        <v>230</v>
      </c>
      <c r="D501" s="116">
        <f t="shared" si="23"/>
        <v>59.12596401028277</v>
      </c>
      <c r="E501" s="16">
        <f>SUM(E502:E503)</f>
        <v>180</v>
      </c>
      <c r="F501" s="16">
        <f t="shared" si="24"/>
        <v>50</v>
      </c>
      <c r="G501" s="26">
        <f t="shared" si="25"/>
        <v>27.77777777777778</v>
      </c>
    </row>
    <row r="502" spans="1:7" ht="24.75" customHeight="1">
      <c r="A502" s="148" t="s">
        <v>495</v>
      </c>
      <c r="B502" s="16">
        <v>229</v>
      </c>
      <c r="C502" s="16">
        <v>163</v>
      </c>
      <c r="D502" s="116">
        <f t="shared" si="23"/>
        <v>71.17903930131004</v>
      </c>
      <c r="E502" s="16"/>
      <c r="F502" s="16">
        <f t="shared" si="24"/>
        <v>163</v>
      </c>
      <c r="G502" s="26">
        <f t="shared" si="25"/>
      </c>
    </row>
    <row r="503" spans="1:7" ht="24.75" customHeight="1">
      <c r="A503" s="148" t="s">
        <v>496</v>
      </c>
      <c r="B503" s="16">
        <v>160</v>
      </c>
      <c r="C503" s="16">
        <v>67</v>
      </c>
      <c r="D503" s="116">
        <f t="shared" si="23"/>
        <v>41.875</v>
      </c>
      <c r="E503" s="16">
        <v>180</v>
      </c>
      <c r="F503" s="16">
        <f t="shared" si="24"/>
        <v>-113</v>
      </c>
      <c r="G503" s="26">
        <f t="shared" si="25"/>
        <v>-62.77777777777778</v>
      </c>
    </row>
    <row r="504" spans="1:7" ht="24.75" customHeight="1">
      <c r="A504" s="207" t="s">
        <v>497</v>
      </c>
      <c r="B504" s="16">
        <f>SUM(B505,B510,B513)</f>
        <v>1568</v>
      </c>
      <c r="C504" s="16">
        <f>SUM(C505,C510,C513)</f>
        <v>1597</v>
      </c>
      <c r="D504" s="116">
        <f t="shared" si="23"/>
        <v>101.84948979591837</v>
      </c>
      <c r="E504" s="16">
        <f>SUM(E505,E510,E513)</f>
        <v>2776</v>
      </c>
      <c r="F504" s="16">
        <f t="shared" si="24"/>
        <v>-1179</v>
      </c>
      <c r="G504" s="26">
        <f t="shared" si="25"/>
        <v>-42.471181556195965</v>
      </c>
    </row>
    <row r="505" spans="1:7" ht="24.75" customHeight="1">
      <c r="A505" s="207" t="s">
        <v>498</v>
      </c>
      <c r="B505" s="16">
        <f>SUM(B506:B509)</f>
        <v>608</v>
      </c>
      <c r="C505" s="16">
        <f>SUM(C506:C509)</f>
        <v>540</v>
      </c>
      <c r="D505" s="116">
        <f t="shared" si="23"/>
        <v>88.81578947368422</v>
      </c>
      <c r="E505" s="16">
        <f>SUM(E506:E509)</f>
        <v>2490</v>
      </c>
      <c r="F505" s="16">
        <f t="shared" si="24"/>
        <v>-1950</v>
      </c>
      <c r="G505" s="26">
        <f t="shared" si="25"/>
        <v>-78.3132530120482</v>
      </c>
    </row>
    <row r="506" spans="1:7" ht="24.75" customHeight="1">
      <c r="A506" s="148" t="s">
        <v>499</v>
      </c>
      <c r="B506" s="16">
        <v>600</v>
      </c>
      <c r="C506" s="16">
        <v>131</v>
      </c>
      <c r="D506" s="116">
        <f t="shared" si="23"/>
        <v>21.833333333333332</v>
      </c>
      <c r="E506" s="16">
        <v>141</v>
      </c>
      <c r="F506" s="16">
        <f t="shared" si="24"/>
        <v>-10</v>
      </c>
      <c r="G506" s="26">
        <f t="shared" si="25"/>
        <v>-7.092198581560284</v>
      </c>
    </row>
    <row r="507" spans="1:7" ht="24.75" customHeight="1">
      <c r="A507" s="148" t="s">
        <v>500</v>
      </c>
      <c r="B507" s="16">
        <v>0</v>
      </c>
      <c r="C507" s="16">
        <v>38</v>
      </c>
      <c r="D507" s="116">
        <f t="shared" si="23"/>
      </c>
      <c r="E507" s="16">
        <v>20</v>
      </c>
      <c r="F507" s="16">
        <f t="shared" si="24"/>
        <v>18</v>
      </c>
      <c r="G507" s="26">
        <f t="shared" si="25"/>
        <v>90</v>
      </c>
    </row>
    <row r="508" spans="1:7" ht="24.75" customHeight="1">
      <c r="A508" s="148" t="s">
        <v>501</v>
      </c>
      <c r="B508" s="16">
        <v>0</v>
      </c>
      <c r="C508" s="16">
        <v>300</v>
      </c>
      <c r="D508" s="116">
        <f t="shared" si="23"/>
      </c>
      <c r="E508" s="16">
        <v>2320</v>
      </c>
      <c r="F508" s="16">
        <f t="shared" si="24"/>
        <v>-2020</v>
      </c>
      <c r="G508" s="26">
        <f t="shared" si="25"/>
        <v>-87.06896551724138</v>
      </c>
    </row>
    <row r="509" spans="1:7" ht="24.75" customHeight="1">
      <c r="A509" s="148" t="s">
        <v>502</v>
      </c>
      <c r="B509" s="16">
        <v>8</v>
      </c>
      <c r="C509" s="16">
        <v>71</v>
      </c>
      <c r="D509" s="116">
        <f t="shared" si="23"/>
        <v>887.5</v>
      </c>
      <c r="E509" s="16">
        <v>9</v>
      </c>
      <c r="F509" s="16">
        <f t="shared" si="24"/>
        <v>62</v>
      </c>
      <c r="G509" s="26">
        <f t="shared" si="25"/>
        <v>688.8888888888889</v>
      </c>
    </row>
    <row r="510" spans="1:7" ht="24.75" customHeight="1">
      <c r="A510" s="207" t="s">
        <v>503</v>
      </c>
      <c r="B510" s="16">
        <f>SUM(B511:B512)</f>
        <v>0</v>
      </c>
      <c r="C510" s="16">
        <f>SUM(C511:C512)</f>
        <v>0</v>
      </c>
      <c r="D510" s="116">
        <f t="shared" si="23"/>
      </c>
      <c r="E510" s="16">
        <f>SUM(E511:E512)</f>
        <v>201</v>
      </c>
      <c r="F510" s="16">
        <f t="shared" si="24"/>
        <v>-201</v>
      </c>
      <c r="G510" s="26">
        <f t="shared" si="25"/>
        <v>-100</v>
      </c>
    </row>
    <row r="511" spans="1:7" ht="24.75" customHeight="1">
      <c r="A511" s="148" t="s">
        <v>504</v>
      </c>
      <c r="B511" s="16">
        <v>0</v>
      </c>
      <c r="C511" s="16">
        <v>0</v>
      </c>
      <c r="D511" s="116">
        <f t="shared" si="23"/>
      </c>
      <c r="E511" s="16">
        <v>110</v>
      </c>
      <c r="F511" s="16">
        <f t="shared" si="24"/>
        <v>-110</v>
      </c>
      <c r="G511" s="26">
        <f t="shared" si="25"/>
        <v>-100</v>
      </c>
    </row>
    <row r="512" spans="1:7" ht="24.75" customHeight="1">
      <c r="A512" s="148" t="s">
        <v>505</v>
      </c>
      <c r="B512" s="16">
        <v>0</v>
      </c>
      <c r="C512" s="16">
        <v>0</v>
      </c>
      <c r="D512" s="116">
        <f t="shared" si="23"/>
      </c>
      <c r="E512" s="16">
        <v>91</v>
      </c>
      <c r="F512" s="16">
        <f t="shared" si="24"/>
        <v>-91</v>
      </c>
      <c r="G512" s="26">
        <f t="shared" si="25"/>
        <v>-100</v>
      </c>
    </row>
    <row r="513" spans="1:7" ht="24.75" customHeight="1">
      <c r="A513" s="207" t="s">
        <v>506</v>
      </c>
      <c r="B513" s="16">
        <f>SUM(B514:B514)</f>
        <v>960</v>
      </c>
      <c r="C513" s="16">
        <f>SUM(C514:C514)</f>
        <v>1057</v>
      </c>
      <c r="D513" s="116">
        <f t="shared" si="23"/>
        <v>110.10416666666667</v>
      </c>
      <c r="E513" s="16">
        <f>SUM(E514:E514)</f>
        <v>85</v>
      </c>
      <c r="F513" s="16">
        <f t="shared" si="24"/>
        <v>972</v>
      </c>
      <c r="G513" s="26">
        <f t="shared" si="25"/>
        <v>1143.5294117647059</v>
      </c>
    </row>
    <row r="514" spans="1:7" ht="24.75" customHeight="1">
      <c r="A514" s="148" t="s">
        <v>507</v>
      </c>
      <c r="B514" s="16">
        <v>960</v>
      </c>
      <c r="C514" s="16">
        <v>1057</v>
      </c>
      <c r="D514" s="116">
        <f t="shared" si="23"/>
        <v>110.10416666666667</v>
      </c>
      <c r="E514" s="16">
        <v>85</v>
      </c>
      <c r="F514" s="16">
        <f t="shared" si="24"/>
        <v>972</v>
      </c>
      <c r="G514" s="26">
        <f t="shared" si="25"/>
        <v>1143.5294117647059</v>
      </c>
    </row>
    <row r="515" spans="1:7" ht="24.75" customHeight="1">
      <c r="A515" s="207" t="s">
        <v>508</v>
      </c>
      <c r="B515" s="16">
        <f>SUM(B516,B524)</f>
        <v>1553</v>
      </c>
      <c r="C515" s="16">
        <f>SUM(C516,C524)</f>
        <v>773</v>
      </c>
      <c r="D515" s="116">
        <f t="shared" si="23"/>
        <v>49.77462974887315</v>
      </c>
      <c r="E515" s="16">
        <f>SUM(E516,E524)</f>
        <v>314</v>
      </c>
      <c r="F515" s="16">
        <f t="shared" si="24"/>
        <v>459</v>
      </c>
      <c r="G515" s="26">
        <f t="shared" si="25"/>
        <v>146.17834394904457</v>
      </c>
    </row>
    <row r="516" spans="1:7" ht="24.75" customHeight="1">
      <c r="A516" s="207" t="s">
        <v>509</v>
      </c>
      <c r="B516" s="16">
        <f>SUM(B517:B523)</f>
        <v>1523</v>
      </c>
      <c r="C516" s="16">
        <f>SUM(C517:C523)</f>
        <v>773</v>
      </c>
      <c r="D516" s="116">
        <f t="shared" si="23"/>
        <v>50.75508864084045</v>
      </c>
      <c r="E516" s="16">
        <f>SUM(E517:E523)</f>
        <v>308</v>
      </c>
      <c r="F516" s="16">
        <f t="shared" si="24"/>
        <v>465</v>
      </c>
      <c r="G516" s="26">
        <f t="shared" si="25"/>
        <v>150.97402597402598</v>
      </c>
    </row>
    <row r="517" spans="1:7" ht="24.75" customHeight="1">
      <c r="A517" s="148" t="s">
        <v>510</v>
      </c>
      <c r="B517" s="16">
        <v>3</v>
      </c>
      <c r="C517" s="16">
        <v>1</v>
      </c>
      <c r="D517" s="116">
        <f t="shared" si="23"/>
        <v>33.33333333333333</v>
      </c>
      <c r="E517" s="16">
        <v>1</v>
      </c>
      <c r="F517" s="16">
        <f t="shared" si="24"/>
        <v>0</v>
      </c>
      <c r="G517" s="26">
        <f t="shared" si="25"/>
        <v>0</v>
      </c>
    </row>
    <row r="518" spans="1:7" ht="24.75" customHeight="1">
      <c r="A518" s="148" t="s">
        <v>511</v>
      </c>
      <c r="B518" s="16">
        <v>2</v>
      </c>
      <c r="C518" s="16">
        <v>2</v>
      </c>
      <c r="D518" s="116">
        <f t="shared" si="23"/>
        <v>100</v>
      </c>
      <c r="E518" s="16">
        <v>2</v>
      </c>
      <c r="F518" s="16">
        <f t="shared" si="24"/>
        <v>0</v>
      </c>
      <c r="G518" s="26">
        <f t="shared" si="25"/>
        <v>0</v>
      </c>
    </row>
    <row r="519" spans="1:7" ht="24.75" customHeight="1">
      <c r="A519" s="148" t="s">
        <v>512</v>
      </c>
      <c r="B519" s="16">
        <v>0</v>
      </c>
      <c r="C519" s="16">
        <v>0</v>
      </c>
      <c r="D519" s="116">
        <f aca="true" t="shared" si="27" ref="D519:D571">IF(B519=0,"",C519/B519*100)</f>
      </c>
      <c r="E519" s="16">
        <v>5</v>
      </c>
      <c r="F519" s="16">
        <f aca="true" t="shared" si="28" ref="F519:F571">C519-E519</f>
        <v>-5</v>
      </c>
      <c r="G519" s="26">
        <f aca="true" t="shared" si="29" ref="G519:G571">IF(E519=0,"",F519/E519*100)</f>
        <v>-100</v>
      </c>
    </row>
    <row r="520" spans="1:7" ht="24.75" customHeight="1">
      <c r="A520" s="148" t="s">
        <v>513</v>
      </c>
      <c r="B520" s="16">
        <v>1377</v>
      </c>
      <c r="C520" s="16">
        <v>700</v>
      </c>
      <c r="D520" s="116">
        <f t="shared" si="27"/>
        <v>50.835148874364556</v>
      </c>
      <c r="E520" s="16">
        <v>300</v>
      </c>
      <c r="F520" s="16">
        <f t="shared" si="28"/>
        <v>400</v>
      </c>
      <c r="G520" s="26">
        <f t="shared" si="29"/>
        <v>133.33333333333331</v>
      </c>
    </row>
    <row r="521" spans="1:7" ht="24.75" customHeight="1">
      <c r="A521" s="148" t="s">
        <v>514</v>
      </c>
      <c r="B521" s="16">
        <v>50</v>
      </c>
      <c r="C521" s="16">
        <v>0</v>
      </c>
      <c r="D521" s="116">
        <f t="shared" si="27"/>
        <v>0</v>
      </c>
      <c r="E521" s="16"/>
      <c r="F521" s="16">
        <f t="shared" si="28"/>
        <v>0</v>
      </c>
      <c r="G521" s="26">
        <f t="shared" si="29"/>
      </c>
    </row>
    <row r="522" spans="1:7" ht="24.75" customHeight="1">
      <c r="A522" s="148" t="s">
        <v>86</v>
      </c>
      <c r="B522" s="16">
        <v>6</v>
      </c>
      <c r="C522" s="16">
        <v>5</v>
      </c>
      <c r="D522" s="116">
        <f t="shared" si="27"/>
        <v>83.33333333333334</v>
      </c>
      <c r="E522" s="16"/>
      <c r="F522" s="16">
        <f t="shared" si="28"/>
        <v>5</v>
      </c>
      <c r="G522" s="26">
        <f t="shared" si="29"/>
      </c>
    </row>
    <row r="523" spans="1:7" ht="24.75" customHeight="1">
      <c r="A523" s="148" t="s">
        <v>515</v>
      </c>
      <c r="B523" s="16">
        <v>85</v>
      </c>
      <c r="C523" s="16">
        <v>65</v>
      </c>
      <c r="D523" s="116">
        <f t="shared" si="27"/>
        <v>76.47058823529412</v>
      </c>
      <c r="E523" s="16">
        <v>0</v>
      </c>
      <c r="F523" s="16">
        <f t="shared" si="28"/>
        <v>65</v>
      </c>
      <c r="G523" s="26">
        <f t="shared" si="29"/>
      </c>
    </row>
    <row r="524" spans="1:7" ht="24.75" customHeight="1">
      <c r="A524" s="207" t="s">
        <v>516</v>
      </c>
      <c r="B524" s="16">
        <f>SUM(B525:B526)</f>
        <v>30</v>
      </c>
      <c r="C524" s="16">
        <f>SUM(C525:C526)</f>
        <v>0</v>
      </c>
      <c r="D524" s="116">
        <f t="shared" si="27"/>
        <v>0</v>
      </c>
      <c r="E524" s="16">
        <f>SUM(E525:E526)</f>
        <v>6</v>
      </c>
      <c r="F524" s="16">
        <f t="shared" si="28"/>
        <v>-6</v>
      </c>
      <c r="G524" s="26">
        <f t="shared" si="29"/>
        <v>-100</v>
      </c>
    </row>
    <row r="525" spans="1:7" ht="24.75" customHeight="1">
      <c r="A525" s="148" t="s">
        <v>517</v>
      </c>
      <c r="B525" s="16">
        <v>0</v>
      </c>
      <c r="C525" s="16">
        <v>0</v>
      </c>
      <c r="D525" s="116">
        <f t="shared" si="27"/>
      </c>
      <c r="E525" s="16">
        <v>6</v>
      </c>
      <c r="F525" s="16">
        <f t="shared" si="28"/>
        <v>-6</v>
      </c>
      <c r="G525" s="26">
        <f t="shared" si="29"/>
        <v>-100</v>
      </c>
    </row>
    <row r="526" spans="1:7" ht="24.75" customHeight="1">
      <c r="A526" s="35" t="s">
        <v>518</v>
      </c>
      <c r="B526" s="16">
        <v>30</v>
      </c>
      <c r="C526" s="16">
        <v>0</v>
      </c>
      <c r="D526" s="116">
        <f t="shared" si="27"/>
        <v>0</v>
      </c>
      <c r="E526" s="16"/>
      <c r="F526" s="16">
        <f t="shared" si="28"/>
        <v>0</v>
      </c>
      <c r="G526" s="26">
        <f t="shared" si="29"/>
      </c>
    </row>
    <row r="527" spans="1:7" ht="24.75" customHeight="1">
      <c r="A527" s="207" t="s">
        <v>519</v>
      </c>
      <c r="B527" s="16">
        <f>SUM(B528,B535,B538,B540,B543,B546)</f>
        <v>5530</v>
      </c>
      <c r="C527" s="16">
        <f>SUM(C528,C535,C538,C540,C543,C546)</f>
        <v>3090</v>
      </c>
      <c r="D527" s="116">
        <f t="shared" si="27"/>
        <v>55.87703435804702</v>
      </c>
      <c r="E527" s="16">
        <f>SUM(E528,E535,E538,E540,E543,E546)</f>
        <v>3239</v>
      </c>
      <c r="F527" s="16">
        <f t="shared" si="28"/>
        <v>-149</v>
      </c>
      <c r="G527" s="26">
        <f t="shared" si="29"/>
        <v>-4.600185242358753</v>
      </c>
    </row>
    <row r="528" spans="1:7" ht="24.75" customHeight="1">
      <c r="A528" s="207" t="s">
        <v>520</v>
      </c>
      <c r="B528" s="16">
        <f>SUM(B529:B534)</f>
        <v>786</v>
      </c>
      <c r="C528" s="16">
        <f>SUM(C529:C534)</f>
        <v>859</v>
      </c>
      <c r="D528" s="116">
        <f t="shared" si="27"/>
        <v>109.28753180661576</v>
      </c>
      <c r="E528" s="16">
        <f>SUM(E529:E534)</f>
        <v>1105</v>
      </c>
      <c r="F528" s="16">
        <f t="shared" si="28"/>
        <v>-246</v>
      </c>
      <c r="G528" s="26">
        <f t="shared" si="29"/>
        <v>-22.262443438914026</v>
      </c>
    </row>
    <row r="529" spans="1:7" ht="24.75" customHeight="1">
      <c r="A529" s="148" t="s">
        <v>81</v>
      </c>
      <c r="B529" s="16">
        <v>390</v>
      </c>
      <c r="C529" s="16">
        <v>350</v>
      </c>
      <c r="D529" s="116">
        <f t="shared" si="27"/>
        <v>89.74358974358975</v>
      </c>
      <c r="E529" s="16">
        <v>411</v>
      </c>
      <c r="F529" s="16">
        <f t="shared" si="28"/>
        <v>-61</v>
      </c>
      <c r="G529" s="26">
        <f t="shared" si="29"/>
        <v>-14.841849148418493</v>
      </c>
    </row>
    <row r="530" spans="1:7" ht="24.75" customHeight="1">
      <c r="A530" s="148" t="s">
        <v>521</v>
      </c>
      <c r="B530" s="16">
        <v>0</v>
      </c>
      <c r="C530" s="16">
        <v>0</v>
      </c>
      <c r="D530" s="116">
        <f t="shared" si="27"/>
      </c>
      <c r="E530" s="16">
        <v>54</v>
      </c>
      <c r="F530" s="16">
        <f t="shared" si="28"/>
        <v>-54</v>
      </c>
      <c r="G530" s="26">
        <f t="shared" si="29"/>
        <v>-100</v>
      </c>
    </row>
    <row r="531" spans="1:7" ht="24.75" customHeight="1">
      <c r="A531" s="148" t="s">
        <v>522</v>
      </c>
      <c r="B531" s="16">
        <v>86</v>
      </c>
      <c r="C531" s="16">
        <v>110</v>
      </c>
      <c r="D531" s="116">
        <f t="shared" si="27"/>
        <v>127.90697674418605</v>
      </c>
      <c r="E531" s="16">
        <v>214</v>
      </c>
      <c r="F531" s="16">
        <f t="shared" si="28"/>
        <v>-104</v>
      </c>
      <c r="G531" s="26">
        <f t="shared" si="29"/>
        <v>-48.598130841121495</v>
      </c>
    </row>
    <row r="532" spans="1:7" ht="24.75" customHeight="1">
      <c r="A532" s="148" t="s">
        <v>523</v>
      </c>
      <c r="B532" s="16">
        <v>40</v>
      </c>
      <c r="C532" s="16">
        <v>0</v>
      </c>
      <c r="D532" s="116">
        <f t="shared" si="27"/>
        <v>0</v>
      </c>
      <c r="E532" s="16"/>
      <c r="F532" s="16">
        <f t="shared" si="28"/>
        <v>0</v>
      </c>
      <c r="G532" s="26">
        <f t="shared" si="29"/>
      </c>
    </row>
    <row r="533" spans="1:7" ht="24.75" customHeight="1">
      <c r="A533" s="148" t="s">
        <v>86</v>
      </c>
      <c r="B533" s="16">
        <v>260</v>
      </c>
      <c r="C533" s="16">
        <v>238</v>
      </c>
      <c r="D533" s="116">
        <f t="shared" si="27"/>
        <v>91.53846153846153</v>
      </c>
      <c r="E533" s="16">
        <v>193</v>
      </c>
      <c r="F533" s="16">
        <f t="shared" si="28"/>
        <v>45</v>
      </c>
      <c r="G533" s="26">
        <f t="shared" si="29"/>
        <v>23.316062176165804</v>
      </c>
    </row>
    <row r="534" spans="1:7" ht="24.75" customHeight="1">
      <c r="A534" s="148" t="s">
        <v>524</v>
      </c>
      <c r="B534" s="16">
        <v>10</v>
      </c>
      <c r="C534" s="16">
        <v>161</v>
      </c>
      <c r="D534" s="116">
        <f t="shared" si="27"/>
        <v>1610.0000000000002</v>
      </c>
      <c r="E534" s="16">
        <v>233</v>
      </c>
      <c r="F534" s="16">
        <f t="shared" si="28"/>
        <v>-72</v>
      </c>
      <c r="G534" s="26">
        <f t="shared" si="29"/>
        <v>-30.90128755364807</v>
      </c>
    </row>
    <row r="535" spans="1:7" ht="24.75" customHeight="1">
      <c r="A535" s="207" t="s">
        <v>525</v>
      </c>
      <c r="B535" s="16">
        <f>SUM(B536:B537)</f>
        <v>4275</v>
      </c>
      <c r="C535" s="16">
        <f>SUM(C536:C537)</f>
        <v>1865</v>
      </c>
      <c r="D535" s="116">
        <f t="shared" si="27"/>
        <v>43.62573099415204</v>
      </c>
      <c r="E535" s="16">
        <f>SUM(E536:E537)</f>
        <v>1990</v>
      </c>
      <c r="F535" s="16">
        <f t="shared" si="28"/>
        <v>-125</v>
      </c>
      <c r="G535" s="26">
        <f t="shared" si="29"/>
        <v>-6.281407035175879</v>
      </c>
    </row>
    <row r="536" spans="1:7" ht="24.75" customHeight="1">
      <c r="A536" s="148" t="s">
        <v>526</v>
      </c>
      <c r="B536" s="16">
        <v>4200</v>
      </c>
      <c r="C536" s="16">
        <v>1816</v>
      </c>
      <c r="D536" s="116">
        <f t="shared" si="27"/>
        <v>43.238095238095234</v>
      </c>
      <c r="E536" s="16">
        <v>1988</v>
      </c>
      <c r="F536" s="16">
        <f t="shared" si="28"/>
        <v>-172</v>
      </c>
      <c r="G536" s="26">
        <f t="shared" si="29"/>
        <v>-8.651911468812877</v>
      </c>
    </row>
    <row r="537" spans="1:7" ht="24.75" customHeight="1">
      <c r="A537" s="148" t="s">
        <v>527</v>
      </c>
      <c r="B537" s="16">
        <v>75</v>
      </c>
      <c r="C537" s="16">
        <v>49</v>
      </c>
      <c r="D537" s="116">
        <f t="shared" si="27"/>
        <v>65.33333333333333</v>
      </c>
      <c r="E537" s="16">
        <v>2</v>
      </c>
      <c r="F537" s="16">
        <f t="shared" si="28"/>
        <v>47</v>
      </c>
      <c r="G537" s="26">
        <f t="shared" si="29"/>
        <v>2350</v>
      </c>
    </row>
    <row r="538" spans="1:7" ht="24.75" customHeight="1">
      <c r="A538" s="207" t="s">
        <v>528</v>
      </c>
      <c r="B538" s="16">
        <f>SUM(B539:B539)</f>
        <v>13</v>
      </c>
      <c r="C538" s="16">
        <f>SUM(C539:C539)</f>
        <v>0</v>
      </c>
      <c r="D538" s="116">
        <f t="shared" si="27"/>
        <v>0</v>
      </c>
      <c r="E538" s="16">
        <f>SUM(E539:E539)</f>
        <v>0</v>
      </c>
      <c r="F538" s="16">
        <f t="shared" si="28"/>
        <v>0</v>
      </c>
      <c r="G538" s="26">
        <f t="shared" si="29"/>
      </c>
    </row>
    <row r="539" spans="1:7" ht="24.75" customHeight="1">
      <c r="A539" s="148" t="s">
        <v>529</v>
      </c>
      <c r="B539" s="16">
        <v>13</v>
      </c>
      <c r="C539" s="16">
        <v>0</v>
      </c>
      <c r="D539" s="116">
        <f t="shared" si="27"/>
        <v>0</v>
      </c>
      <c r="E539" s="16"/>
      <c r="F539" s="16">
        <f t="shared" si="28"/>
        <v>0</v>
      </c>
      <c r="G539" s="26">
        <f t="shared" si="29"/>
      </c>
    </row>
    <row r="540" spans="1:7" ht="24.75" customHeight="1">
      <c r="A540" s="207" t="s">
        <v>530</v>
      </c>
      <c r="B540" s="16">
        <f>SUM(B541:B542)</f>
        <v>300</v>
      </c>
      <c r="C540" s="16">
        <f>SUM(C541:C542)</f>
        <v>265</v>
      </c>
      <c r="D540" s="116">
        <f t="shared" si="27"/>
        <v>88.33333333333333</v>
      </c>
      <c r="E540" s="16">
        <f>SUM(E541:E542)</f>
        <v>139</v>
      </c>
      <c r="F540" s="16">
        <f t="shared" si="28"/>
        <v>126</v>
      </c>
      <c r="G540" s="26">
        <f t="shared" si="29"/>
        <v>90.64748201438849</v>
      </c>
    </row>
    <row r="541" spans="1:7" ht="24.75" customHeight="1">
      <c r="A541" s="148" t="s">
        <v>531</v>
      </c>
      <c r="B541" s="16">
        <v>143</v>
      </c>
      <c r="C541" s="16">
        <v>193</v>
      </c>
      <c r="D541" s="116">
        <f t="shared" si="27"/>
        <v>134.96503496503496</v>
      </c>
      <c r="E541" s="16">
        <v>124</v>
      </c>
      <c r="F541" s="16">
        <f t="shared" si="28"/>
        <v>69</v>
      </c>
      <c r="G541" s="26">
        <f t="shared" si="29"/>
        <v>55.64516129032258</v>
      </c>
    </row>
    <row r="542" spans="1:7" ht="24.75" customHeight="1">
      <c r="A542" s="148" t="s">
        <v>532</v>
      </c>
      <c r="B542" s="16">
        <v>157</v>
      </c>
      <c r="C542" s="16">
        <v>72</v>
      </c>
      <c r="D542" s="116">
        <f t="shared" si="27"/>
        <v>45.85987261146497</v>
      </c>
      <c r="E542" s="16">
        <v>15</v>
      </c>
      <c r="F542" s="16">
        <f t="shared" si="28"/>
        <v>57</v>
      </c>
      <c r="G542" s="26">
        <f t="shared" si="29"/>
        <v>380</v>
      </c>
    </row>
    <row r="543" spans="1:7" ht="24.75" customHeight="1">
      <c r="A543" s="207" t="s">
        <v>533</v>
      </c>
      <c r="B543" s="16">
        <f>SUM(B544:B545)</f>
        <v>20</v>
      </c>
      <c r="C543" s="16">
        <f>SUM(C544:C545)</f>
        <v>84</v>
      </c>
      <c r="D543" s="116">
        <f t="shared" si="27"/>
        <v>420</v>
      </c>
      <c r="E543" s="16">
        <f>SUM(E544:E545)</f>
        <v>5</v>
      </c>
      <c r="F543" s="16">
        <f t="shared" si="28"/>
        <v>79</v>
      </c>
      <c r="G543" s="26">
        <f t="shared" si="29"/>
        <v>1580</v>
      </c>
    </row>
    <row r="544" spans="1:7" ht="24.75" customHeight="1">
      <c r="A544" s="148" t="s">
        <v>534</v>
      </c>
      <c r="B544" s="16">
        <v>0</v>
      </c>
      <c r="C544" s="16">
        <v>77</v>
      </c>
      <c r="D544" s="116">
        <f t="shared" si="27"/>
      </c>
      <c r="E544" s="16"/>
      <c r="F544" s="16">
        <f t="shared" si="28"/>
        <v>77</v>
      </c>
      <c r="G544" s="26">
        <f t="shared" si="29"/>
      </c>
    </row>
    <row r="545" spans="1:7" ht="24.75" customHeight="1">
      <c r="A545" s="148" t="s">
        <v>535</v>
      </c>
      <c r="B545" s="16">
        <v>20</v>
      </c>
      <c r="C545" s="16">
        <v>7</v>
      </c>
      <c r="D545" s="116">
        <f t="shared" si="27"/>
        <v>35</v>
      </c>
      <c r="E545" s="16">
        <v>5</v>
      </c>
      <c r="F545" s="16">
        <f t="shared" si="28"/>
        <v>2</v>
      </c>
      <c r="G545" s="26">
        <f t="shared" si="29"/>
        <v>40</v>
      </c>
    </row>
    <row r="546" spans="1:7" ht="24.75" customHeight="1">
      <c r="A546" s="207" t="s">
        <v>536</v>
      </c>
      <c r="B546" s="16">
        <f>SUM(B547:B547)</f>
        <v>136</v>
      </c>
      <c r="C546" s="16">
        <f>SUM(C547:C547)</f>
        <v>17</v>
      </c>
      <c r="D546" s="116">
        <f t="shared" si="27"/>
        <v>12.5</v>
      </c>
      <c r="E546" s="16">
        <f>SUM(E547:E547)</f>
        <v>0</v>
      </c>
      <c r="F546" s="16">
        <f t="shared" si="28"/>
        <v>17</v>
      </c>
      <c r="G546" s="26">
        <f t="shared" si="29"/>
      </c>
    </row>
    <row r="547" spans="1:7" ht="24.75" customHeight="1">
      <c r="A547" s="148" t="s">
        <v>537</v>
      </c>
      <c r="B547" s="16">
        <v>136</v>
      </c>
      <c r="C547" s="16">
        <v>17</v>
      </c>
      <c r="D547" s="116">
        <f t="shared" si="27"/>
        <v>12.5</v>
      </c>
      <c r="E547" s="16"/>
      <c r="F547" s="16">
        <f t="shared" si="28"/>
        <v>17</v>
      </c>
      <c r="G547" s="26">
        <f t="shared" si="29"/>
      </c>
    </row>
    <row r="548" spans="1:7" ht="24.75" customHeight="1">
      <c r="A548" s="207" t="s">
        <v>538</v>
      </c>
      <c r="B548" s="16">
        <v>3685</v>
      </c>
      <c r="C548" s="16">
        <v>0</v>
      </c>
      <c r="D548" s="116">
        <f t="shared" si="27"/>
        <v>0</v>
      </c>
      <c r="E548" s="16"/>
      <c r="F548" s="16">
        <f t="shared" si="28"/>
        <v>0</v>
      </c>
      <c r="G548" s="26">
        <f t="shared" si="29"/>
      </c>
    </row>
    <row r="549" spans="1:7" ht="24.75" customHeight="1">
      <c r="A549" s="207" t="s">
        <v>539</v>
      </c>
      <c r="B549" s="16">
        <f>B550+B552</f>
        <v>30160</v>
      </c>
      <c r="C549" s="16">
        <f>C550+C552</f>
        <v>15362</v>
      </c>
      <c r="D549" s="116">
        <f t="shared" si="27"/>
        <v>50.93501326259947</v>
      </c>
      <c r="E549" s="16">
        <f>E550+E552</f>
        <v>57726</v>
      </c>
      <c r="F549" s="16">
        <f t="shared" si="28"/>
        <v>-42364</v>
      </c>
      <c r="G549" s="26">
        <f t="shared" si="29"/>
        <v>-73.38807469770987</v>
      </c>
    </row>
    <row r="550" spans="1:7" ht="24.75" customHeight="1">
      <c r="A550" s="207" t="s">
        <v>540</v>
      </c>
      <c r="B550" s="16">
        <f aca="true" t="shared" si="30" ref="B550:B554">B551</f>
        <v>187</v>
      </c>
      <c r="C550" s="16">
        <v>0</v>
      </c>
      <c r="D550" s="116">
        <f t="shared" si="27"/>
        <v>0</v>
      </c>
      <c r="E550" s="16">
        <f aca="true" t="shared" si="31" ref="E550:E554">E551</f>
        <v>0</v>
      </c>
      <c r="F550" s="16">
        <f t="shared" si="28"/>
        <v>0</v>
      </c>
      <c r="G550" s="26">
        <f t="shared" si="29"/>
      </c>
    </row>
    <row r="551" spans="1:7" ht="24.75" customHeight="1">
      <c r="A551" s="148" t="s">
        <v>541</v>
      </c>
      <c r="B551" s="16">
        <v>187</v>
      </c>
      <c r="C551" s="16">
        <v>0</v>
      </c>
      <c r="D551" s="116">
        <f t="shared" si="27"/>
        <v>0</v>
      </c>
      <c r="E551" s="16"/>
      <c r="F551" s="16">
        <f t="shared" si="28"/>
        <v>0</v>
      </c>
      <c r="G551" s="26">
        <f t="shared" si="29"/>
      </c>
    </row>
    <row r="552" spans="1:7" ht="24.75" customHeight="1">
      <c r="A552" s="207" t="s">
        <v>542</v>
      </c>
      <c r="B552" s="16">
        <f t="shared" si="30"/>
        <v>29973</v>
      </c>
      <c r="C552" s="16">
        <f>C553</f>
        <v>15362</v>
      </c>
      <c r="D552" s="116">
        <f t="shared" si="27"/>
        <v>51.25279418142995</v>
      </c>
      <c r="E552" s="16">
        <f t="shared" si="31"/>
        <v>57726</v>
      </c>
      <c r="F552" s="16">
        <f t="shared" si="28"/>
        <v>-42364</v>
      </c>
      <c r="G552" s="26">
        <f t="shared" si="29"/>
        <v>-73.38807469770987</v>
      </c>
    </row>
    <row r="553" spans="1:7" ht="24.75" customHeight="1">
      <c r="A553" s="148" t="s">
        <v>543</v>
      </c>
      <c r="B553" s="16">
        <v>29973</v>
      </c>
      <c r="C553" s="16">
        <v>15362</v>
      </c>
      <c r="D553" s="116">
        <f t="shared" si="27"/>
        <v>51.25279418142995</v>
      </c>
      <c r="E553" s="16">
        <v>57726</v>
      </c>
      <c r="F553" s="16">
        <f t="shared" si="28"/>
        <v>-42364</v>
      </c>
      <c r="G553" s="26">
        <f t="shared" si="29"/>
        <v>-73.38807469770987</v>
      </c>
    </row>
    <row r="554" spans="1:7" ht="24.75" customHeight="1">
      <c r="A554" s="207" t="s">
        <v>544</v>
      </c>
      <c r="B554" s="16">
        <f t="shared" si="30"/>
        <v>9055</v>
      </c>
      <c r="C554" s="16">
        <f>C555</f>
        <v>9108</v>
      </c>
      <c r="D554" s="116">
        <f t="shared" si="27"/>
        <v>100.58531198233021</v>
      </c>
      <c r="E554" s="16">
        <f t="shared" si="31"/>
        <v>9441</v>
      </c>
      <c r="F554" s="16">
        <f t="shared" si="28"/>
        <v>-333</v>
      </c>
      <c r="G554" s="26">
        <f t="shared" si="29"/>
        <v>-3.5271687321258343</v>
      </c>
    </row>
    <row r="555" spans="1:7" ht="24.75" customHeight="1">
      <c r="A555" s="148" t="s">
        <v>545</v>
      </c>
      <c r="B555" s="16">
        <f>SUM(B556:B557)</f>
        <v>9055</v>
      </c>
      <c r="C555" s="16">
        <f>SUM(C556:C557)</f>
        <v>9108</v>
      </c>
      <c r="D555" s="116">
        <f t="shared" si="27"/>
        <v>100.58531198233021</v>
      </c>
      <c r="E555" s="16">
        <f>SUM(E556:E557)</f>
        <v>9441</v>
      </c>
      <c r="F555" s="16">
        <f t="shared" si="28"/>
        <v>-333</v>
      </c>
      <c r="G555" s="26">
        <f t="shared" si="29"/>
        <v>-3.5271687321258343</v>
      </c>
    </row>
    <row r="556" spans="1:7" ht="24.75" customHeight="1">
      <c r="A556" s="148" t="s">
        <v>546</v>
      </c>
      <c r="B556" s="16">
        <v>9055</v>
      </c>
      <c r="C556" s="16">
        <v>9055</v>
      </c>
      <c r="D556" s="116">
        <f t="shared" si="27"/>
        <v>100</v>
      </c>
      <c r="E556" s="16">
        <v>9431</v>
      </c>
      <c r="F556" s="16">
        <f t="shared" si="28"/>
        <v>-376</v>
      </c>
      <c r="G556" s="26">
        <f t="shared" si="29"/>
        <v>-3.986851871487647</v>
      </c>
    </row>
    <row r="557" spans="1:7" ht="34.5" customHeight="1">
      <c r="A557" s="148" t="s">
        <v>547</v>
      </c>
      <c r="B557" s="16">
        <v>0</v>
      </c>
      <c r="C557" s="16">
        <v>53</v>
      </c>
      <c r="D557" s="116">
        <f t="shared" si="27"/>
      </c>
      <c r="E557" s="16">
        <v>10</v>
      </c>
      <c r="F557" s="16">
        <f t="shared" si="28"/>
        <v>43</v>
      </c>
      <c r="G557" s="26">
        <f t="shared" si="29"/>
        <v>430</v>
      </c>
    </row>
    <row r="558" spans="1:7" ht="24.75" customHeight="1">
      <c r="A558" s="207" t="s">
        <v>548</v>
      </c>
      <c r="B558" s="16">
        <f>SUM(B559:B559)</f>
        <v>13</v>
      </c>
      <c r="C558" s="16">
        <f>SUM(C559:C559)</f>
        <v>13</v>
      </c>
      <c r="D558" s="116">
        <f t="shared" si="27"/>
        <v>100</v>
      </c>
      <c r="E558" s="16">
        <f>SUM(E559:E559)</f>
        <v>26</v>
      </c>
      <c r="F558" s="16">
        <f t="shared" si="28"/>
        <v>-13</v>
      </c>
      <c r="G558" s="26">
        <f t="shared" si="29"/>
        <v>-50</v>
      </c>
    </row>
    <row r="559" spans="1:7" ht="24.75" customHeight="1">
      <c r="A559" s="148" t="s">
        <v>549</v>
      </c>
      <c r="B559" s="16">
        <v>13</v>
      </c>
      <c r="C559" s="16">
        <v>13</v>
      </c>
      <c r="D559" s="116">
        <f t="shared" si="27"/>
        <v>100</v>
      </c>
      <c r="E559" s="16">
        <v>26</v>
      </c>
      <c r="F559" s="16">
        <f t="shared" si="28"/>
        <v>-13</v>
      </c>
      <c r="G559" s="26">
        <f t="shared" si="29"/>
        <v>-50</v>
      </c>
    </row>
    <row r="560" spans="1:7" ht="24.75" customHeight="1">
      <c r="A560" s="207" t="s">
        <v>550</v>
      </c>
      <c r="B560" s="16">
        <f>B564+B566+B561+B567</f>
        <v>26289</v>
      </c>
      <c r="C560" s="16">
        <f>C564+C566+C561+C567</f>
        <v>131039</v>
      </c>
      <c r="D560" s="116">
        <f t="shared" si="27"/>
        <v>498.4556278291301</v>
      </c>
      <c r="E560" s="16">
        <f>E564+E566+E561+E567</f>
        <v>160766</v>
      </c>
      <c r="F560" s="16">
        <f t="shared" si="28"/>
        <v>-29727</v>
      </c>
      <c r="G560" s="26">
        <f t="shared" si="29"/>
        <v>-18.490850055359964</v>
      </c>
    </row>
    <row r="561" spans="1:7" ht="24.75" customHeight="1">
      <c r="A561" s="148" t="s">
        <v>551</v>
      </c>
      <c r="B561" s="16">
        <f>B562+B563</f>
        <v>-8500</v>
      </c>
      <c r="C561" s="16">
        <f>C562+C563</f>
        <v>-8500</v>
      </c>
      <c r="D561" s="116">
        <f t="shared" si="27"/>
        <v>100</v>
      </c>
      <c r="E561" s="16">
        <f>E562+E563</f>
        <v>-10933</v>
      </c>
      <c r="F561" s="16">
        <f t="shared" si="28"/>
        <v>2433</v>
      </c>
      <c r="G561" s="26">
        <f t="shared" si="29"/>
        <v>-22.253727247781946</v>
      </c>
    </row>
    <row r="562" spans="1:7" ht="24.75" customHeight="1">
      <c r="A562" s="148" t="s">
        <v>552</v>
      </c>
      <c r="B562" s="16">
        <v>-11500</v>
      </c>
      <c r="C562" s="16">
        <v>-11500</v>
      </c>
      <c r="D562" s="116">
        <f t="shared" si="27"/>
        <v>100</v>
      </c>
      <c r="E562" s="16">
        <v>-13511</v>
      </c>
      <c r="F562" s="16">
        <f t="shared" si="28"/>
        <v>2011</v>
      </c>
      <c r="G562" s="26">
        <f t="shared" si="29"/>
        <v>-14.884168455332691</v>
      </c>
    </row>
    <row r="563" spans="1:7" ht="24.75" customHeight="1">
      <c r="A563" s="148" t="s">
        <v>553</v>
      </c>
      <c r="B563" s="16">
        <v>3000</v>
      </c>
      <c r="C563" s="16">
        <v>3000</v>
      </c>
      <c r="D563" s="116">
        <f t="shared" si="27"/>
        <v>100</v>
      </c>
      <c r="E563" s="16">
        <v>2578</v>
      </c>
      <c r="F563" s="16">
        <f t="shared" si="28"/>
        <v>422</v>
      </c>
      <c r="G563" s="26">
        <f t="shared" si="29"/>
        <v>16.369278510473233</v>
      </c>
    </row>
    <row r="564" spans="1:7" ht="24.75" customHeight="1">
      <c r="A564" s="148" t="s">
        <v>554</v>
      </c>
      <c r="B564" s="16">
        <f>B565</f>
        <v>34789</v>
      </c>
      <c r="C564" s="16">
        <f>C565</f>
        <v>58339</v>
      </c>
      <c r="D564" s="116">
        <f t="shared" si="27"/>
        <v>167.69381126218056</v>
      </c>
      <c r="E564" s="16">
        <f>E565</f>
        <v>128997</v>
      </c>
      <c r="F564" s="16">
        <f t="shared" si="28"/>
        <v>-70658</v>
      </c>
      <c r="G564" s="26">
        <f t="shared" si="29"/>
        <v>-54.77491724613751</v>
      </c>
    </row>
    <row r="565" spans="1:7" ht="24.75" customHeight="1">
      <c r="A565" s="148" t="s">
        <v>555</v>
      </c>
      <c r="B565" s="16">
        <v>34789</v>
      </c>
      <c r="C565" s="16">
        <f>'表十七'!B7+'表十七'!B33-C6-C568-C561-C567-C566</f>
        <v>58339</v>
      </c>
      <c r="D565" s="116">
        <f t="shared" si="27"/>
        <v>167.69381126218056</v>
      </c>
      <c r="E565" s="16">
        <v>128997</v>
      </c>
      <c r="F565" s="16">
        <f t="shared" si="28"/>
        <v>-70658</v>
      </c>
      <c r="G565" s="26">
        <f t="shared" si="29"/>
        <v>-54.77491724613751</v>
      </c>
    </row>
    <row r="566" spans="1:7" ht="24.75" customHeight="1">
      <c r="A566" s="148" t="s">
        <v>556</v>
      </c>
      <c r="B566" s="16"/>
      <c r="C566" s="16">
        <v>1200</v>
      </c>
      <c r="D566" s="116">
        <f t="shared" si="27"/>
      </c>
      <c r="E566" s="16">
        <v>1200</v>
      </c>
      <c r="F566" s="16">
        <f t="shared" si="28"/>
        <v>0</v>
      </c>
      <c r="G566" s="26">
        <f t="shared" si="29"/>
        <v>0</v>
      </c>
    </row>
    <row r="567" spans="1:7" ht="24.75" customHeight="1">
      <c r="A567" s="148" t="s">
        <v>557</v>
      </c>
      <c r="B567" s="16"/>
      <c r="C567" s="16">
        <v>80000</v>
      </c>
      <c r="D567" s="116">
        <f t="shared" si="27"/>
      </c>
      <c r="E567" s="16">
        <v>41502</v>
      </c>
      <c r="F567" s="16">
        <f t="shared" si="28"/>
        <v>38498</v>
      </c>
      <c r="G567" s="26">
        <f t="shared" si="29"/>
        <v>92.76179461230784</v>
      </c>
    </row>
    <row r="568" spans="1:7" ht="24.75" customHeight="1">
      <c r="A568" s="207" t="s">
        <v>558</v>
      </c>
      <c r="B568" s="16">
        <f>B569</f>
        <v>19546</v>
      </c>
      <c r="C568" s="16">
        <f>C569</f>
        <v>19567</v>
      </c>
      <c r="D568" s="116">
        <f t="shared" si="27"/>
        <v>100.10743886217128</v>
      </c>
      <c r="E568" s="16">
        <f>E569</f>
        <v>28867</v>
      </c>
      <c r="F568" s="16">
        <f t="shared" si="28"/>
        <v>-9300</v>
      </c>
      <c r="G568" s="26">
        <f t="shared" si="29"/>
        <v>-32.2167180517546</v>
      </c>
    </row>
    <row r="569" spans="1:7" ht="24.75" customHeight="1">
      <c r="A569" s="148" t="s">
        <v>559</v>
      </c>
      <c r="B569" s="16">
        <f>SUM(B570:B571)</f>
        <v>19546</v>
      </c>
      <c r="C569" s="16">
        <f>SUM(C570:C571)</f>
        <v>19567</v>
      </c>
      <c r="D569" s="116">
        <f t="shared" si="27"/>
        <v>100.10743886217128</v>
      </c>
      <c r="E569" s="16">
        <f>SUM(E570:E571)</f>
        <v>28867</v>
      </c>
      <c r="F569" s="16">
        <f t="shared" si="28"/>
        <v>-9300</v>
      </c>
      <c r="G569" s="26">
        <f t="shared" si="29"/>
        <v>-32.2167180517546</v>
      </c>
    </row>
    <row r="570" spans="1:7" ht="24.75" customHeight="1">
      <c r="A570" s="148" t="s">
        <v>560</v>
      </c>
      <c r="B570" s="16">
        <v>19546</v>
      </c>
      <c r="C570" s="16">
        <v>19546</v>
      </c>
      <c r="D570" s="116">
        <f t="shared" si="27"/>
        <v>100</v>
      </c>
      <c r="E570" s="16">
        <v>28861</v>
      </c>
      <c r="F570" s="16">
        <f t="shared" si="28"/>
        <v>-9315</v>
      </c>
      <c r="G570" s="26">
        <f t="shared" si="29"/>
        <v>-32.2753889331624</v>
      </c>
    </row>
    <row r="571" spans="1:7" ht="34.5" customHeight="1">
      <c r="A571" s="148" t="s">
        <v>561</v>
      </c>
      <c r="B571" s="16"/>
      <c r="C571" s="16">
        <v>21</v>
      </c>
      <c r="D571" s="116">
        <f t="shared" si="27"/>
      </c>
      <c r="E571" s="16">
        <v>6</v>
      </c>
      <c r="F571" s="16">
        <f t="shared" si="28"/>
        <v>15</v>
      </c>
      <c r="G571" s="26">
        <f t="shared" si="29"/>
        <v>250</v>
      </c>
    </row>
  </sheetData>
  <sheetProtection/>
  <mergeCells count="8">
    <mergeCell ref="A2:G2"/>
    <mergeCell ref="A3:G3"/>
    <mergeCell ref="C4:D4"/>
    <mergeCell ref="A4:A5"/>
    <mergeCell ref="B4:B5"/>
    <mergeCell ref="E4:E5"/>
    <mergeCell ref="F4:F5"/>
    <mergeCell ref="G4:G5"/>
  </mergeCells>
  <printOptions/>
  <pageMargins left="0.59" right="0.59" top="0.7900000000000001" bottom="0.7900000000000001" header="0.51" footer="0.51"/>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F61"/>
  <sheetViews>
    <sheetView showZeros="0" zoomScaleSheetLayoutView="100" workbookViewId="0" topLeftCell="A1">
      <selection activeCell="D6" sqref="D6:E61"/>
    </sheetView>
  </sheetViews>
  <sheetFormatPr defaultColWidth="9.00390625" defaultRowHeight="31.5" customHeight="1"/>
  <cols>
    <col min="1" max="1" width="40.625" style="3" customWidth="1"/>
    <col min="2" max="2" width="10.625" style="4" customWidth="1"/>
    <col min="3" max="5" width="10.625" style="1" customWidth="1"/>
    <col min="6" max="6" width="9.00390625" style="1" customWidth="1"/>
  </cols>
  <sheetData>
    <row r="1" spans="1:6" ht="15.75" customHeight="1">
      <c r="A1" s="5" t="s">
        <v>869</v>
      </c>
      <c r="B1" s="6"/>
      <c r="C1" s="7"/>
      <c r="D1" s="7"/>
      <c r="E1" s="7"/>
      <c r="F1" s="7"/>
    </row>
    <row r="2" spans="1:5" s="1" customFormat="1" ht="45" customHeight="1">
      <c r="A2" s="19" t="s">
        <v>870</v>
      </c>
      <c r="B2" s="19"/>
      <c r="C2" s="19"/>
      <c r="D2" s="19"/>
      <c r="E2" s="19"/>
    </row>
    <row r="3" spans="1:5" s="2" customFormat="1" ht="15.75" customHeight="1">
      <c r="A3" s="20"/>
      <c r="B3" s="34"/>
      <c r="C3" s="20"/>
      <c r="D3" s="22" t="s">
        <v>37</v>
      </c>
      <c r="E3" s="22"/>
    </row>
    <row r="4" spans="1:5" s="1" customFormat="1" ht="24.75" customHeight="1">
      <c r="A4" s="12" t="s">
        <v>74</v>
      </c>
      <c r="B4" s="23" t="s">
        <v>871</v>
      </c>
      <c r="C4" s="24" t="s">
        <v>811</v>
      </c>
      <c r="D4" s="25"/>
      <c r="E4" s="26"/>
    </row>
    <row r="5" spans="1:5" s="1" customFormat="1" ht="24.75" customHeight="1">
      <c r="A5" s="12"/>
      <c r="B5" s="23"/>
      <c r="C5" s="24" t="s">
        <v>638</v>
      </c>
      <c r="D5" s="25" t="s">
        <v>42</v>
      </c>
      <c r="E5" s="26" t="s">
        <v>43</v>
      </c>
    </row>
    <row r="6" spans="1:5" s="1" customFormat="1" ht="24.75" customHeight="1">
      <c r="A6" s="27" t="s">
        <v>77</v>
      </c>
      <c r="B6" s="16">
        <f>SUM(B7,B12,B23,B29,B34,B37,B40,B44,B46,B51,B53,B57,B60)</f>
        <v>314372</v>
      </c>
      <c r="C6" s="16">
        <f>SUM(C7,C12,C23,C29,C34,C37,C40,C44,C46,C51,C53,C57,C60)</f>
        <v>333671</v>
      </c>
      <c r="D6" s="16">
        <f>C6-B6</f>
        <v>19299</v>
      </c>
      <c r="E6" s="26">
        <f>IF(B6=0,"",D6/B6*100)</f>
        <v>6.138905500489866</v>
      </c>
    </row>
    <row r="7" spans="1:5" s="1" customFormat="1" ht="24.75" customHeight="1">
      <c r="A7" s="28" t="s">
        <v>678</v>
      </c>
      <c r="B7" s="16">
        <f>SUM(B8:B11)</f>
        <v>40591</v>
      </c>
      <c r="C7" s="16">
        <f>SUM(C8:C11)</f>
        <v>29307</v>
      </c>
      <c r="D7" s="16">
        <f aca="true" t="shared" si="0" ref="D7:D38">C7-B7</f>
        <v>-11284</v>
      </c>
      <c r="E7" s="26">
        <f aca="true" t="shared" si="1" ref="E7:E38">IF(B7=0,"",D7/B7*100)</f>
        <v>-27.799265847108966</v>
      </c>
    </row>
    <row r="8" spans="1:5" s="1" customFormat="1" ht="24.75" customHeight="1">
      <c r="A8" s="29" t="s">
        <v>679</v>
      </c>
      <c r="B8" s="16">
        <v>30002</v>
      </c>
      <c r="C8" s="16">
        <v>18786</v>
      </c>
      <c r="D8" s="16">
        <f t="shared" si="0"/>
        <v>-11216</v>
      </c>
      <c r="E8" s="26">
        <f t="shared" si="1"/>
        <v>-37.384174388374106</v>
      </c>
    </row>
    <row r="9" spans="1:5" s="1" customFormat="1" ht="24.75" customHeight="1">
      <c r="A9" s="29" t="s">
        <v>680</v>
      </c>
      <c r="B9" s="16">
        <v>5347</v>
      </c>
      <c r="C9" s="16">
        <v>5636</v>
      </c>
      <c r="D9" s="16">
        <f t="shared" si="0"/>
        <v>289</v>
      </c>
      <c r="E9" s="26">
        <f t="shared" si="1"/>
        <v>5.404899943893772</v>
      </c>
    </row>
    <row r="10" spans="1:5" s="1" customFormat="1" ht="24.75" customHeight="1">
      <c r="A10" s="29" t="s">
        <v>504</v>
      </c>
      <c r="B10" s="16">
        <v>1897</v>
      </c>
      <c r="C10" s="16">
        <v>1848</v>
      </c>
      <c r="D10" s="16">
        <f t="shared" si="0"/>
        <v>-49</v>
      </c>
      <c r="E10" s="26">
        <f t="shared" si="1"/>
        <v>-2.5830258302583027</v>
      </c>
    </row>
    <row r="11" spans="1:5" s="1" customFormat="1" ht="24.75" customHeight="1">
      <c r="A11" s="29" t="s">
        <v>681</v>
      </c>
      <c r="B11" s="16">
        <v>3345</v>
      </c>
      <c r="C11" s="16">
        <v>3037</v>
      </c>
      <c r="D11" s="16">
        <f t="shared" si="0"/>
        <v>-308</v>
      </c>
      <c r="E11" s="26">
        <f t="shared" si="1"/>
        <v>-9.20777279521674</v>
      </c>
    </row>
    <row r="12" spans="1:5" s="1" customFormat="1" ht="24.75" customHeight="1">
      <c r="A12" s="28" t="s">
        <v>682</v>
      </c>
      <c r="B12" s="16">
        <f>SUM(B13:B22)</f>
        <v>60349</v>
      </c>
      <c r="C12" s="16">
        <f>SUM(C13:C22)</f>
        <v>56712</v>
      </c>
      <c r="D12" s="16">
        <f t="shared" si="0"/>
        <v>-3637</v>
      </c>
      <c r="E12" s="26">
        <f t="shared" si="1"/>
        <v>-6.0266118742646935</v>
      </c>
    </row>
    <row r="13" spans="1:5" s="1" customFormat="1" ht="24.75" customHeight="1">
      <c r="A13" s="29" t="s">
        <v>683</v>
      </c>
      <c r="B13" s="16">
        <v>2352</v>
      </c>
      <c r="C13" s="16">
        <v>2213</v>
      </c>
      <c r="D13" s="16">
        <f t="shared" si="0"/>
        <v>-139</v>
      </c>
      <c r="E13" s="26">
        <f t="shared" si="1"/>
        <v>-5.909863945578231</v>
      </c>
    </row>
    <row r="14" spans="1:5" ht="24.75" customHeight="1">
      <c r="A14" s="29" t="s">
        <v>684</v>
      </c>
      <c r="B14" s="16">
        <v>68</v>
      </c>
      <c r="C14" s="16">
        <v>118</v>
      </c>
      <c r="D14" s="16">
        <f t="shared" si="0"/>
        <v>50</v>
      </c>
      <c r="E14" s="26">
        <f t="shared" si="1"/>
        <v>73.52941176470588</v>
      </c>
    </row>
    <row r="15" spans="1:5" ht="24.75" customHeight="1">
      <c r="A15" s="29" t="s">
        <v>685</v>
      </c>
      <c r="B15" s="16">
        <v>15</v>
      </c>
      <c r="C15" s="16">
        <v>50</v>
      </c>
      <c r="D15" s="16">
        <f t="shared" si="0"/>
        <v>35</v>
      </c>
      <c r="E15" s="26">
        <f t="shared" si="1"/>
        <v>233.33333333333334</v>
      </c>
    </row>
    <row r="16" spans="1:5" ht="24.75" customHeight="1">
      <c r="A16" s="29" t="s">
        <v>686</v>
      </c>
      <c r="B16" s="16">
        <v>151</v>
      </c>
      <c r="C16" s="16">
        <v>390</v>
      </c>
      <c r="D16" s="16">
        <f t="shared" si="0"/>
        <v>239</v>
      </c>
      <c r="E16" s="26">
        <f t="shared" si="1"/>
        <v>158.27814569536426</v>
      </c>
    </row>
    <row r="17" spans="1:5" ht="24.75" customHeight="1">
      <c r="A17" s="29" t="s">
        <v>687</v>
      </c>
      <c r="B17" s="16">
        <v>24614</v>
      </c>
      <c r="C17" s="16">
        <v>21947</v>
      </c>
      <c r="D17" s="16">
        <f t="shared" si="0"/>
        <v>-2667</v>
      </c>
      <c r="E17" s="26">
        <f t="shared" si="1"/>
        <v>-10.835296985455432</v>
      </c>
    </row>
    <row r="18" spans="1:5" ht="24.75" customHeight="1">
      <c r="A18" s="29" t="s">
        <v>688</v>
      </c>
      <c r="B18" s="16">
        <v>44</v>
      </c>
      <c r="C18" s="16">
        <v>54</v>
      </c>
      <c r="D18" s="16">
        <f t="shared" si="0"/>
        <v>10</v>
      </c>
      <c r="E18" s="26">
        <f t="shared" si="1"/>
        <v>22.727272727272727</v>
      </c>
    </row>
    <row r="19" spans="1:5" ht="24.75" customHeight="1">
      <c r="A19" s="29" t="s">
        <v>689</v>
      </c>
      <c r="B19" s="16">
        <v>46</v>
      </c>
      <c r="C19" s="16">
        <v>54</v>
      </c>
      <c r="D19" s="16">
        <f t="shared" si="0"/>
        <v>8</v>
      </c>
      <c r="E19" s="26">
        <f t="shared" si="1"/>
        <v>17.391304347826086</v>
      </c>
    </row>
    <row r="20" spans="1:5" ht="24.75" customHeight="1">
      <c r="A20" s="29" t="s">
        <v>690</v>
      </c>
      <c r="B20" s="16">
        <v>496</v>
      </c>
      <c r="C20" s="16">
        <v>487</v>
      </c>
      <c r="D20" s="16">
        <f t="shared" si="0"/>
        <v>-9</v>
      </c>
      <c r="E20" s="26">
        <f t="shared" si="1"/>
        <v>-1.8145161290322582</v>
      </c>
    </row>
    <row r="21" spans="1:5" ht="24.75" customHeight="1">
      <c r="A21" s="29" t="s">
        <v>691</v>
      </c>
      <c r="B21" s="16">
        <v>318</v>
      </c>
      <c r="C21" s="16">
        <v>97</v>
      </c>
      <c r="D21" s="16">
        <f t="shared" si="0"/>
        <v>-221</v>
      </c>
      <c r="E21" s="26">
        <f t="shared" si="1"/>
        <v>-69.49685534591194</v>
      </c>
    </row>
    <row r="22" spans="1:5" ht="24.75" customHeight="1">
      <c r="A22" s="29" t="s">
        <v>692</v>
      </c>
      <c r="B22" s="16">
        <v>32245</v>
      </c>
      <c r="C22" s="16">
        <v>31302</v>
      </c>
      <c r="D22" s="16">
        <f t="shared" si="0"/>
        <v>-943</v>
      </c>
      <c r="E22" s="26">
        <f t="shared" si="1"/>
        <v>-2.924484416188556</v>
      </c>
    </row>
    <row r="23" spans="1:5" ht="24.75" customHeight="1">
      <c r="A23" s="28" t="s">
        <v>863</v>
      </c>
      <c r="B23" s="16">
        <f>SUM(B24:B28)</f>
        <v>14881</v>
      </c>
      <c r="C23" s="16">
        <f>SUM(C24:C28)</f>
        <v>5284</v>
      </c>
      <c r="D23" s="16">
        <f t="shared" si="0"/>
        <v>-9597</v>
      </c>
      <c r="E23" s="26">
        <f t="shared" si="1"/>
        <v>-64.4916336267724</v>
      </c>
    </row>
    <row r="24" spans="1:5" ht="24.75" customHeight="1">
      <c r="A24" s="29" t="s">
        <v>694</v>
      </c>
      <c r="B24" s="16">
        <v>350</v>
      </c>
      <c r="C24" s="16">
        <v>389</v>
      </c>
      <c r="D24" s="16">
        <f t="shared" si="0"/>
        <v>39</v>
      </c>
      <c r="E24" s="26">
        <f t="shared" si="1"/>
        <v>11.142857142857142</v>
      </c>
    </row>
    <row r="25" spans="1:5" ht="24.75" customHeight="1">
      <c r="A25" s="29" t="s">
        <v>695</v>
      </c>
      <c r="B25" s="16">
        <v>325</v>
      </c>
      <c r="C25" s="16">
        <v>120</v>
      </c>
      <c r="D25" s="16">
        <f t="shared" si="0"/>
        <v>-205</v>
      </c>
      <c r="E25" s="26">
        <f t="shared" si="1"/>
        <v>-63.07692307692307</v>
      </c>
    </row>
    <row r="26" spans="1:5" ht="24.75" customHeight="1">
      <c r="A26" s="29" t="s">
        <v>696</v>
      </c>
      <c r="B26" s="16">
        <v>1674</v>
      </c>
      <c r="C26" s="16">
        <v>778</v>
      </c>
      <c r="D26" s="16">
        <f t="shared" si="0"/>
        <v>-896</v>
      </c>
      <c r="E26" s="26">
        <f t="shared" si="1"/>
        <v>-53.52449223416965</v>
      </c>
    </row>
    <row r="27" spans="1:5" ht="24.75" customHeight="1">
      <c r="A27" s="29" t="s">
        <v>697</v>
      </c>
      <c r="B27" s="16">
        <v>323</v>
      </c>
      <c r="C27" s="16">
        <v>155</v>
      </c>
      <c r="D27" s="16">
        <f t="shared" si="0"/>
        <v>-168</v>
      </c>
      <c r="E27" s="26">
        <f t="shared" si="1"/>
        <v>-52.012383900928796</v>
      </c>
    </row>
    <row r="28" spans="1:5" ht="24.75" customHeight="1">
      <c r="A28" s="29" t="s">
        <v>698</v>
      </c>
      <c r="B28" s="16">
        <v>12209</v>
      </c>
      <c r="C28" s="16">
        <v>3842</v>
      </c>
      <c r="D28" s="16">
        <f t="shared" si="0"/>
        <v>-8367</v>
      </c>
      <c r="E28" s="26">
        <f t="shared" si="1"/>
        <v>-68.53141125399296</v>
      </c>
    </row>
    <row r="29" spans="1:5" ht="24.75" customHeight="1">
      <c r="A29" s="28" t="s">
        <v>864</v>
      </c>
      <c r="B29" s="16">
        <f>SUM(B30:B33)</f>
        <v>848</v>
      </c>
      <c r="C29" s="16">
        <f>SUM(C30:C33)</f>
        <v>10560</v>
      </c>
      <c r="D29" s="16">
        <f t="shared" si="0"/>
        <v>9712</v>
      </c>
      <c r="E29" s="26">
        <f t="shared" si="1"/>
        <v>1145.2830188679245</v>
      </c>
    </row>
    <row r="30" spans="1:5" ht="24.75" customHeight="1">
      <c r="A30" s="29" t="s">
        <v>700</v>
      </c>
      <c r="B30" s="16">
        <v>700</v>
      </c>
      <c r="C30" s="16">
        <v>350</v>
      </c>
      <c r="D30" s="16">
        <f t="shared" si="0"/>
        <v>-350</v>
      </c>
      <c r="E30" s="26">
        <f t="shared" si="1"/>
        <v>-50</v>
      </c>
    </row>
    <row r="31" spans="1:5" ht="24.75" customHeight="1">
      <c r="A31" s="29" t="s">
        <v>695</v>
      </c>
      <c r="B31" s="16">
        <v>76</v>
      </c>
      <c r="C31" s="16">
        <v>0</v>
      </c>
      <c r="D31" s="16">
        <f t="shared" si="0"/>
        <v>-76</v>
      </c>
      <c r="E31" s="26">
        <f t="shared" si="1"/>
        <v>-100</v>
      </c>
    </row>
    <row r="32" spans="1:5" ht="24.75" customHeight="1">
      <c r="A32" s="29" t="s">
        <v>697</v>
      </c>
      <c r="B32" s="16">
        <v>72</v>
      </c>
      <c r="C32" s="16">
        <v>60</v>
      </c>
      <c r="D32" s="16">
        <f t="shared" si="0"/>
        <v>-12</v>
      </c>
      <c r="E32" s="26">
        <f t="shared" si="1"/>
        <v>-16.666666666666664</v>
      </c>
    </row>
    <row r="33" spans="1:5" ht="24.75" customHeight="1">
      <c r="A33" s="29" t="s">
        <v>698</v>
      </c>
      <c r="B33" s="16"/>
      <c r="C33" s="16">
        <v>10150</v>
      </c>
      <c r="D33" s="16">
        <f t="shared" si="0"/>
        <v>10150</v>
      </c>
      <c r="E33" s="26">
        <f t="shared" si="1"/>
      </c>
    </row>
    <row r="34" spans="1:5" ht="24.75" customHeight="1">
      <c r="A34" s="28" t="s">
        <v>701</v>
      </c>
      <c r="B34" s="16">
        <f>SUM(B35:B36)</f>
        <v>89303</v>
      </c>
      <c r="C34" s="16">
        <f>SUM(C35:C36)</f>
        <v>97613</v>
      </c>
      <c r="D34" s="16">
        <f t="shared" si="0"/>
        <v>8310</v>
      </c>
      <c r="E34" s="26">
        <f t="shared" si="1"/>
        <v>9.305398474855268</v>
      </c>
    </row>
    <row r="35" spans="1:5" ht="24.75" customHeight="1">
      <c r="A35" s="29" t="s">
        <v>702</v>
      </c>
      <c r="B35" s="16">
        <v>64957</v>
      </c>
      <c r="C35" s="16">
        <v>63904</v>
      </c>
      <c r="D35" s="16">
        <f t="shared" si="0"/>
        <v>-1053</v>
      </c>
      <c r="E35" s="26">
        <f t="shared" si="1"/>
        <v>-1.6210724017426914</v>
      </c>
    </row>
    <row r="36" spans="1:5" ht="24.75" customHeight="1">
      <c r="A36" s="29" t="s">
        <v>703</v>
      </c>
      <c r="B36" s="16">
        <v>24346</v>
      </c>
      <c r="C36" s="16">
        <v>33709</v>
      </c>
      <c r="D36" s="16">
        <f t="shared" si="0"/>
        <v>9363</v>
      </c>
      <c r="E36" s="26">
        <f t="shared" si="1"/>
        <v>38.45806292614803</v>
      </c>
    </row>
    <row r="37" spans="1:5" ht="24.75" customHeight="1">
      <c r="A37" s="28" t="s">
        <v>705</v>
      </c>
      <c r="B37" s="16">
        <f>SUM(B38:B39)</f>
        <v>2256</v>
      </c>
      <c r="C37" s="16">
        <f>SUM(C38:C39)</f>
        <v>2962</v>
      </c>
      <c r="D37" s="16">
        <f t="shared" si="0"/>
        <v>706</v>
      </c>
      <c r="E37" s="26">
        <f t="shared" si="1"/>
        <v>31.29432624113475</v>
      </c>
    </row>
    <row r="38" spans="1:5" ht="24.75" customHeight="1">
      <c r="A38" s="29" t="s">
        <v>865</v>
      </c>
      <c r="B38" s="16">
        <v>1973</v>
      </c>
      <c r="C38" s="16">
        <v>2159</v>
      </c>
      <c r="D38" s="16">
        <f t="shared" si="0"/>
        <v>186</v>
      </c>
      <c r="E38" s="26">
        <f t="shared" si="1"/>
        <v>9.4272681196148</v>
      </c>
    </row>
    <row r="39" spans="1:5" ht="24.75" customHeight="1">
      <c r="A39" s="29" t="s">
        <v>866</v>
      </c>
      <c r="B39" s="16">
        <v>283</v>
      </c>
      <c r="C39" s="16">
        <v>803</v>
      </c>
      <c r="D39" s="16">
        <f aca="true" t="shared" si="2" ref="D39:D61">C39-B39</f>
        <v>520</v>
      </c>
      <c r="E39" s="26">
        <f aca="true" t="shared" si="3" ref="E39:E61">IF(B39=0,"",D39/B39*100)</f>
        <v>183.74558303886926</v>
      </c>
    </row>
    <row r="40" spans="1:5" ht="24.75" customHeight="1">
      <c r="A40" s="28" t="s">
        <v>708</v>
      </c>
      <c r="B40" s="16">
        <f>SUM(B41:B43)</f>
        <v>35955</v>
      </c>
      <c r="C40" s="16">
        <f>SUM(C41:C43)</f>
        <v>29848</v>
      </c>
      <c r="D40" s="16">
        <f t="shared" si="2"/>
        <v>-6107</v>
      </c>
      <c r="E40" s="26">
        <f t="shared" si="3"/>
        <v>-16.985120289250453</v>
      </c>
    </row>
    <row r="41" spans="1:5" ht="24.75" customHeight="1">
      <c r="A41" s="29" t="s">
        <v>709</v>
      </c>
      <c r="B41" s="16">
        <v>711</v>
      </c>
      <c r="C41" s="16">
        <v>300</v>
      </c>
      <c r="D41" s="16">
        <f t="shared" si="2"/>
        <v>-411</v>
      </c>
      <c r="E41" s="26">
        <f t="shared" si="3"/>
        <v>-57.80590717299579</v>
      </c>
    </row>
    <row r="42" spans="1:5" ht="24.75" customHeight="1">
      <c r="A42" s="29" t="s">
        <v>710</v>
      </c>
      <c r="B42" s="16">
        <v>143</v>
      </c>
      <c r="C42" s="16">
        <v>0</v>
      </c>
      <c r="D42" s="16">
        <f t="shared" si="2"/>
        <v>-143</v>
      </c>
      <c r="E42" s="26">
        <f t="shared" si="3"/>
        <v>-100</v>
      </c>
    </row>
    <row r="43" spans="1:5" ht="24.75" customHeight="1">
      <c r="A43" s="29" t="s">
        <v>711</v>
      </c>
      <c r="B43" s="16">
        <v>35101</v>
      </c>
      <c r="C43" s="16">
        <v>29548</v>
      </c>
      <c r="D43" s="16">
        <f t="shared" si="2"/>
        <v>-5553</v>
      </c>
      <c r="E43" s="26">
        <f t="shared" si="3"/>
        <v>-15.820062106492694</v>
      </c>
    </row>
    <row r="44" spans="1:5" ht="24.75" customHeight="1">
      <c r="A44" s="28" t="s">
        <v>712</v>
      </c>
      <c r="B44" s="16">
        <f>SUM(B45:B45)</f>
        <v>15000</v>
      </c>
      <c r="C44" s="16">
        <f>SUM(C45:C45)</f>
        <v>15000</v>
      </c>
      <c r="D44" s="16">
        <f t="shared" si="2"/>
        <v>0</v>
      </c>
      <c r="E44" s="26">
        <f t="shared" si="3"/>
        <v>0</v>
      </c>
    </row>
    <row r="45" spans="1:5" ht="24.75" customHeight="1">
      <c r="A45" s="29" t="s">
        <v>867</v>
      </c>
      <c r="B45" s="16">
        <v>15000</v>
      </c>
      <c r="C45" s="16">
        <v>15000</v>
      </c>
      <c r="D45" s="16">
        <f t="shared" si="2"/>
        <v>0</v>
      </c>
      <c r="E45" s="26">
        <f t="shared" si="3"/>
        <v>0</v>
      </c>
    </row>
    <row r="46" spans="1:5" ht="24.75" customHeight="1">
      <c r="A46" s="28" t="s">
        <v>714</v>
      </c>
      <c r="B46" s="16">
        <f>SUM(B47:B50)</f>
        <v>28544</v>
      </c>
      <c r="C46" s="16">
        <f>SUM(C47:C50)</f>
        <v>19696</v>
      </c>
      <c r="D46" s="16">
        <f t="shared" si="2"/>
        <v>-8848</v>
      </c>
      <c r="E46" s="26">
        <f t="shared" si="3"/>
        <v>-30.99775784753363</v>
      </c>
    </row>
    <row r="47" spans="1:5" ht="24.75" customHeight="1">
      <c r="A47" s="29" t="s">
        <v>715</v>
      </c>
      <c r="B47" s="16">
        <v>7328</v>
      </c>
      <c r="C47" s="16">
        <v>5578</v>
      </c>
      <c r="D47" s="16">
        <f t="shared" si="2"/>
        <v>-1750</v>
      </c>
      <c r="E47" s="26">
        <f t="shared" si="3"/>
        <v>-23.881004366812228</v>
      </c>
    </row>
    <row r="48" spans="1:5" ht="24.75" customHeight="1">
      <c r="A48" s="29" t="s">
        <v>716</v>
      </c>
      <c r="B48" s="16">
        <v>75</v>
      </c>
      <c r="C48" s="16">
        <v>80</v>
      </c>
      <c r="D48" s="16">
        <f t="shared" si="2"/>
        <v>5</v>
      </c>
      <c r="E48" s="26">
        <f t="shared" si="3"/>
        <v>6.666666666666667</v>
      </c>
    </row>
    <row r="49" spans="1:5" ht="24.75" customHeight="1">
      <c r="A49" s="29" t="s">
        <v>718</v>
      </c>
      <c r="B49" s="16">
        <v>9098</v>
      </c>
      <c r="C49" s="16">
        <v>1136</v>
      </c>
      <c r="D49" s="16">
        <f t="shared" si="2"/>
        <v>-7962</v>
      </c>
      <c r="E49" s="26">
        <f t="shared" si="3"/>
        <v>-87.51373928335899</v>
      </c>
    </row>
    <row r="50" spans="1:5" ht="24.75" customHeight="1">
      <c r="A50" s="29" t="s">
        <v>719</v>
      </c>
      <c r="B50" s="16">
        <v>12043</v>
      </c>
      <c r="C50" s="16">
        <v>12902</v>
      </c>
      <c r="D50" s="16">
        <f t="shared" si="2"/>
        <v>859</v>
      </c>
      <c r="E50" s="26">
        <f t="shared" si="3"/>
        <v>7.132774225691272</v>
      </c>
    </row>
    <row r="51" spans="1:5" ht="24.75" customHeight="1">
      <c r="A51" s="28" t="s">
        <v>720</v>
      </c>
      <c r="B51" s="16">
        <f>SUM(B52:B52)</f>
        <v>9342</v>
      </c>
      <c r="C51" s="16">
        <f>SUM(C52:C52)</f>
        <v>16159</v>
      </c>
      <c r="D51" s="16">
        <f t="shared" si="2"/>
        <v>6817</v>
      </c>
      <c r="E51" s="26">
        <f t="shared" si="3"/>
        <v>72.97152643973453</v>
      </c>
    </row>
    <row r="52" spans="1:5" ht="24.75" customHeight="1">
      <c r="A52" s="29" t="s">
        <v>721</v>
      </c>
      <c r="B52" s="16">
        <v>9342</v>
      </c>
      <c r="C52" s="16">
        <v>16159</v>
      </c>
      <c r="D52" s="16">
        <f t="shared" si="2"/>
        <v>6817</v>
      </c>
      <c r="E52" s="26">
        <f t="shared" si="3"/>
        <v>72.97152643973453</v>
      </c>
    </row>
    <row r="53" spans="1:5" ht="24.75" customHeight="1">
      <c r="A53" s="28" t="s">
        <v>722</v>
      </c>
      <c r="B53" s="16">
        <f>SUM(B54:B56)</f>
        <v>9272</v>
      </c>
      <c r="C53" s="16">
        <f>SUM(C54:C56)</f>
        <v>9238</v>
      </c>
      <c r="D53" s="16">
        <f t="shared" si="2"/>
        <v>-34</v>
      </c>
      <c r="E53" s="26">
        <f t="shared" si="3"/>
        <v>-0.36669542709232095</v>
      </c>
    </row>
    <row r="54" spans="1:5" ht="24.75" customHeight="1">
      <c r="A54" s="29" t="s">
        <v>723</v>
      </c>
      <c r="B54" s="16">
        <v>8950</v>
      </c>
      <c r="C54" s="16">
        <v>9100</v>
      </c>
      <c r="D54" s="16">
        <f t="shared" si="2"/>
        <v>150</v>
      </c>
      <c r="E54" s="26">
        <f t="shared" si="3"/>
        <v>1.675977653631285</v>
      </c>
    </row>
    <row r="55" spans="1:5" ht="24.75" customHeight="1">
      <c r="A55" s="29" t="s">
        <v>724</v>
      </c>
      <c r="B55" s="16">
        <v>22</v>
      </c>
      <c r="C55" s="16">
        <v>38</v>
      </c>
      <c r="D55" s="16">
        <f t="shared" si="2"/>
        <v>16</v>
      </c>
      <c r="E55" s="26">
        <f t="shared" si="3"/>
        <v>72.72727272727273</v>
      </c>
    </row>
    <row r="56" spans="1:5" ht="24.75" customHeight="1">
      <c r="A56" s="29" t="s">
        <v>725</v>
      </c>
      <c r="B56" s="16">
        <v>300</v>
      </c>
      <c r="C56" s="16">
        <v>100</v>
      </c>
      <c r="D56" s="16">
        <f t="shared" si="2"/>
        <v>-200</v>
      </c>
      <c r="E56" s="26">
        <f t="shared" si="3"/>
        <v>-66.66666666666666</v>
      </c>
    </row>
    <row r="57" spans="1:5" ht="24.75" customHeight="1">
      <c r="A57" s="28" t="s">
        <v>726</v>
      </c>
      <c r="B57" s="16">
        <f>SUM(B58:B59)</f>
        <v>6500</v>
      </c>
      <c r="C57" s="16">
        <f>SUM(C58:C59)</f>
        <v>38149</v>
      </c>
      <c r="D57" s="16">
        <f t="shared" si="2"/>
        <v>31649</v>
      </c>
      <c r="E57" s="26">
        <f t="shared" si="3"/>
        <v>486.9076923076923</v>
      </c>
    </row>
    <row r="58" spans="1:5" ht="24.75" customHeight="1">
      <c r="A58" s="29" t="s">
        <v>727</v>
      </c>
      <c r="B58" s="16">
        <v>3500</v>
      </c>
      <c r="C58" s="16">
        <v>3550</v>
      </c>
      <c r="D58" s="16">
        <f t="shared" si="2"/>
        <v>50</v>
      </c>
      <c r="E58" s="26">
        <f t="shared" si="3"/>
        <v>1.4285714285714286</v>
      </c>
    </row>
    <row r="59" spans="1:5" ht="24.75" customHeight="1">
      <c r="A59" s="29" t="s">
        <v>868</v>
      </c>
      <c r="B59" s="16">
        <v>3000</v>
      </c>
      <c r="C59" s="16">
        <v>34599</v>
      </c>
      <c r="D59" s="16">
        <f t="shared" si="2"/>
        <v>31599</v>
      </c>
      <c r="E59" s="26">
        <f t="shared" si="3"/>
        <v>1053.3</v>
      </c>
    </row>
    <row r="60" spans="1:5" ht="24.75" customHeight="1">
      <c r="A60" s="28" t="s">
        <v>539</v>
      </c>
      <c r="B60" s="16">
        <f>SUM(B61:B61)</f>
        <v>1531</v>
      </c>
      <c r="C60" s="16">
        <f>SUM(C61:C61)</f>
        <v>3143</v>
      </c>
      <c r="D60" s="16">
        <f t="shared" si="2"/>
        <v>1612</v>
      </c>
      <c r="E60" s="26">
        <f t="shared" si="3"/>
        <v>105.29065969954279</v>
      </c>
    </row>
    <row r="61" spans="1:5" ht="24.75" customHeight="1">
      <c r="A61" s="29" t="s">
        <v>543</v>
      </c>
      <c r="B61" s="16">
        <v>1531</v>
      </c>
      <c r="C61" s="16">
        <v>3143</v>
      </c>
      <c r="D61" s="16">
        <f t="shared" si="2"/>
        <v>1612</v>
      </c>
      <c r="E61" s="26">
        <f t="shared" si="3"/>
        <v>105.29065969954279</v>
      </c>
    </row>
  </sheetData>
  <sheetProtection/>
  <mergeCells count="5">
    <mergeCell ref="A2:E2"/>
    <mergeCell ref="D3:E3"/>
    <mergeCell ref="C4:E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F36"/>
  <sheetViews>
    <sheetView showZeros="0" zoomScaleSheetLayoutView="100" workbookViewId="0" topLeftCell="A21">
      <selection activeCell="D6" sqref="D6:E36"/>
    </sheetView>
  </sheetViews>
  <sheetFormatPr defaultColWidth="9.00390625" defaultRowHeight="31.5" customHeight="1"/>
  <cols>
    <col min="1" max="1" width="40.625" style="3" customWidth="1"/>
    <col min="2" max="2" width="10.625" style="4" customWidth="1"/>
    <col min="3" max="5" width="10.625" style="1" customWidth="1"/>
    <col min="6" max="6" width="9.00390625" style="1" customWidth="1"/>
  </cols>
  <sheetData>
    <row r="1" spans="1:6" ht="15.75" customHeight="1">
      <c r="A1" s="5" t="s">
        <v>872</v>
      </c>
      <c r="B1" s="6"/>
      <c r="C1" s="7"/>
      <c r="D1" s="7"/>
      <c r="E1" s="7"/>
      <c r="F1" s="7"/>
    </row>
    <row r="2" spans="1:5" s="1" customFormat="1" ht="54.75" customHeight="1">
      <c r="A2" s="30" t="s">
        <v>873</v>
      </c>
      <c r="B2" s="19"/>
      <c r="C2" s="19"/>
      <c r="D2" s="19"/>
      <c r="E2" s="19"/>
    </row>
    <row r="3" spans="1:5" s="2" customFormat="1" ht="15.75" customHeight="1">
      <c r="A3" s="20"/>
      <c r="B3" s="21"/>
      <c r="C3" s="20"/>
      <c r="D3" s="22" t="s">
        <v>37</v>
      </c>
      <c r="E3" s="22"/>
    </row>
    <row r="4" spans="1:5" s="1" customFormat="1" ht="24.75" customHeight="1">
      <c r="A4" s="12" t="s">
        <v>74</v>
      </c>
      <c r="B4" s="23" t="s">
        <v>810</v>
      </c>
      <c r="C4" s="24" t="s">
        <v>811</v>
      </c>
      <c r="D4" s="25"/>
      <c r="E4" s="26"/>
    </row>
    <row r="5" spans="1:5" s="1" customFormat="1" ht="24.75" customHeight="1">
      <c r="A5" s="12"/>
      <c r="B5" s="23"/>
      <c r="C5" s="24" t="s">
        <v>638</v>
      </c>
      <c r="D5" s="25" t="s">
        <v>42</v>
      </c>
      <c r="E5" s="26" t="s">
        <v>43</v>
      </c>
    </row>
    <row r="6" spans="1:5" s="1" customFormat="1" ht="24.75" customHeight="1">
      <c r="A6" s="31" t="s">
        <v>77</v>
      </c>
      <c r="B6" s="16">
        <f>SUM(B7,B12,B22,B24,B27,B29,B33,B35)</f>
        <v>143107</v>
      </c>
      <c r="C6" s="16">
        <f>SUM(C7,C12,C22,C24,C27,C29,C33,C35)</f>
        <v>135360</v>
      </c>
      <c r="D6" s="16">
        <f>C6-B6</f>
        <v>-7747</v>
      </c>
      <c r="E6" s="26">
        <f>IF(B6=0,"",D6/B6*100)</f>
        <v>-5.413431907593619</v>
      </c>
    </row>
    <row r="7" spans="1:5" s="1" customFormat="1" ht="24.75" customHeight="1">
      <c r="A7" s="32" t="s">
        <v>678</v>
      </c>
      <c r="B7" s="16">
        <f>SUM(B8:B11)</f>
        <v>29541</v>
      </c>
      <c r="C7" s="16">
        <f>SUM(C8:C11)</f>
        <v>29542</v>
      </c>
      <c r="D7" s="16">
        <f aca="true" t="shared" si="0" ref="D7:D36">C7-B7</f>
        <v>1</v>
      </c>
      <c r="E7" s="26">
        <f aca="true" t="shared" si="1" ref="E7:E36">IF(B7=0,"",D7/B7*100)</f>
        <v>0.0033851257574218883</v>
      </c>
    </row>
    <row r="8" spans="1:5" s="1" customFormat="1" ht="24.75" customHeight="1">
      <c r="A8" s="33" t="s">
        <v>679</v>
      </c>
      <c r="B8" s="16">
        <v>19984</v>
      </c>
      <c r="C8" s="16">
        <v>19576</v>
      </c>
      <c r="D8" s="16">
        <f t="shared" si="0"/>
        <v>-408</v>
      </c>
      <c r="E8" s="26">
        <f t="shared" si="1"/>
        <v>-2.0416333066453163</v>
      </c>
    </row>
    <row r="9" spans="1:5" s="1" customFormat="1" ht="24.75" customHeight="1">
      <c r="A9" s="33" t="s">
        <v>680</v>
      </c>
      <c r="B9" s="16">
        <v>6378</v>
      </c>
      <c r="C9" s="16">
        <v>6541</v>
      </c>
      <c r="D9" s="16">
        <f t="shared" si="0"/>
        <v>163</v>
      </c>
      <c r="E9" s="26">
        <f t="shared" si="1"/>
        <v>2.5556600815302604</v>
      </c>
    </row>
    <row r="10" spans="1:5" s="1" customFormat="1" ht="24.75" customHeight="1">
      <c r="A10" s="33" t="s">
        <v>504</v>
      </c>
      <c r="B10" s="16">
        <v>2241</v>
      </c>
      <c r="C10" s="16">
        <v>2246</v>
      </c>
      <c r="D10" s="16">
        <f t="shared" si="0"/>
        <v>5</v>
      </c>
      <c r="E10" s="26">
        <f t="shared" si="1"/>
        <v>0.22311468094600626</v>
      </c>
    </row>
    <row r="11" spans="1:5" s="1" customFormat="1" ht="24.75" customHeight="1">
      <c r="A11" s="33" t="s">
        <v>681</v>
      </c>
      <c r="B11" s="16">
        <v>938</v>
      </c>
      <c r="C11" s="16">
        <v>1179</v>
      </c>
      <c r="D11" s="16">
        <f t="shared" si="0"/>
        <v>241</v>
      </c>
      <c r="E11" s="26">
        <f t="shared" si="1"/>
        <v>25.692963752665243</v>
      </c>
    </row>
    <row r="12" spans="1:5" s="1" customFormat="1" ht="24.75" customHeight="1">
      <c r="A12" s="32" t="s">
        <v>682</v>
      </c>
      <c r="B12" s="16">
        <f>SUM(B13:B21)</f>
        <v>14686</v>
      </c>
      <c r="C12" s="16">
        <f>SUM(C13:C21)</f>
        <v>8939</v>
      </c>
      <c r="D12" s="16">
        <f t="shared" si="0"/>
        <v>-5747</v>
      </c>
      <c r="E12" s="26">
        <f t="shared" si="1"/>
        <v>-39.13250714966635</v>
      </c>
    </row>
    <row r="13" spans="1:5" s="1" customFormat="1" ht="24.75" customHeight="1">
      <c r="A13" s="33" t="s">
        <v>683</v>
      </c>
      <c r="B13" s="16">
        <v>1756</v>
      </c>
      <c r="C13" s="16">
        <v>1804</v>
      </c>
      <c r="D13" s="16">
        <f t="shared" si="0"/>
        <v>48</v>
      </c>
      <c r="E13" s="26">
        <f t="shared" si="1"/>
        <v>2.733485193621868</v>
      </c>
    </row>
    <row r="14" spans="1:5" ht="24.75" customHeight="1">
      <c r="A14" s="33" t="s">
        <v>684</v>
      </c>
      <c r="B14" s="16">
        <v>3</v>
      </c>
      <c r="C14" s="16">
        <v>0</v>
      </c>
      <c r="D14" s="16">
        <f t="shared" si="0"/>
        <v>-3</v>
      </c>
      <c r="E14" s="26">
        <f t="shared" si="1"/>
        <v>-100</v>
      </c>
    </row>
    <row r="15" spans="1:5" ht="24.75" customHeight="1">
      <c r="A15" s="33" t="s">
        <v>685</v>
      </c>
      <c r="B15" s="16">
        <v>40</v>
      </c>
      <c r="C15" s="16">
        <v>30</v>
      </c>
      <c r="D15" s="16">
        <f t="shared" si="0"/>
        <v>-10</v>
      </c>
      <c r="E15" s="26">
        <f t="shared" si="1"/>
        <v>-25</v>
      </c>
    </row>
    <row r="16" spans="1:5" ht="24.75" customHeight="1">
      <c r="A16" s="33" t="s">
        <v>687</v>
      </c>
      <c r="B16" s="16">
        <v>8508</v>
      </c>
      <c r="C16" s="16">
        <v>4478</v>
      </c>
      <c r="D16" s="16">
        <f t="shared" si="0"/>
        <v>-4030</v>
      </c>
      <c r="E16" s="26">
        <f t="shared" si="1"/>
        <v>-47.36718382698636</v>
      </c>
    </row>
    <row r="17" spans="1:5" ht="24.75" customHeight="1">
      <c r="A17" s="33" t="s">
        <v>688</v>
      </c>
      <c r="B17" s="16">
        <v>44</v>
      </c>
      <c r="C17" s="16">
        <v>23</v>
      </c>
      <c r="D17" s="16">
        <f t="shared" si="0"/>
        <v>-21</v>
      </c>
      <c r="E17" s="26">
        <f t="shared" si="1"/>
        <v>-47.72727272727273</v>
      </c>
    </row>
    <row r="18" spans="1:5" ht="24.75" customHeight="1">
      <c r="A18" s="33" t="s">
        <v>689</v>
      </c>
      <c r="B18" s="16">
        <v>36</v>
      </c>
      <c r="C18" s="16">
        <v>11</v>
      </c>
      <c r="D18" s="16">
        <f t="shared" si="0"/>
        <v>-25</v>
      </c>
      <c r="E18" s="26">
        <f t="shared" si="1"/>
        <v>-69.44444444444444</v>
      </c>
    </row>
    <row r="19" spans="1:5" ht="24.75" customHeight="1">
      <c r="A19" s="33" t="s">
        <v>690</v>
      </c>
      <c r="B19" s="16">
        <v>544</v>
      </c>
      <c r="C19" s="16">
        <v>525</v>
      </c>
      <c r="D19" s="16">
        <f t="shared" si="0"/>
        <v>-19</v>
      </c>
      <c r="E19" s="26">
        <f t="shared" si="1"/>
        <v>-3.4926470588235294</v>
      </c>
    </row>
    <row r="20" spans="1:5" ht="24.75" customHeight="1">
      <c r="A20" s="33" t="s">
        <v>691</v>
      </c>
      <c r="B20" s="16">
        <v>100</v>
      </c>
      <c r="C20" s="16">
        <v>0</v>
      </c>
      <c r="D20" s="16">
        <f t="shared" si="0"/>
        <v>-100</v>
      </c>
      <c r="E20" s="26">
        <f t="shared" si="1"/>
        <v>-100</v>
      </c>
    </row>
    <row r="21" spans="1:5" ht="24.75" customHeight="1">
      <c r="A21" s="33" t="s">
        <v>692</v>
      </c>
      <c r="B21" s="16">
        <v>3655</v>
      </c>
      <c r="C21" s="16">
        <v>2068</v>
      </c>
      <c r="D21" s="16">
        <f t="shared" si="0"/>
        <v>-1587</v>
      </c>
      <c r="E21" s="26">
        <f t="shared" si="1"/>
        <v>-43.41997264021888</v>
      </c>
    </row>
    <row r="22" spans="1:5" ht="24.75" customHeight="1">
      <c r="A22" s="32" t="s">
        <v>863</v>
      </c>
      <c r="B22" s="16">
        <f>SUM(B23:B23)</f>
        <v>0</v>
      </c>
      <c r="C22" s="16">
        <f>SUM(C23:C23)</f>
        <v>2</v>
      </c>
      <c r="D22" s="16">
        <f t="shared" si="0"/>
        <v>2</v>
      </c>
      <c r="E22" s="26">
        <f t="shared" si="1"/>
      </c>
    </row>
    <row r="23" spans="1:5" ht="24.75" customHeight="1">
      <c r="A23" s="33" t="s">
        <v>696</v>
      </c>
      <c r="B23" s="16"/>
      <c r="C23" s="16">
        <v>2</v>
      </c>
      <c r="D23" s="16">
        <f t="shared" si="0"/>
        <v>2</v>
      </c>
      <c r="E23" s="26">
        <f t="shared" si="1"/>
      </c>
    </row>
    <row r="24" spans="1:5" ht="24.75" customHeight="1">
      <c r="A24" s="32" t="s">
        <v>701</v>
      </c>
      <c r="B24" s="16">
        <f>SUM(B25:B26)</f>
        <v>78360</v>
      </c>
      <c r="C24" s="16">
        <f>SUM(C25:C26)</f>
        <v>78842</v>
      </c>
      <c r="D24" s="16">
        <f t="shared" si="0"/>
        <v>482</v>
      </c>
      <c r="E24" s="26">
        <f t="shared" si="1"/>
        <v>0.6151097498723839</v>
      </c>
    </row>
    <row r="25" spans="1:5" ht="24.75" customHeight="1">
      <c r="A25" s="33" t="s">
        <v>702</v>
      </c>
      <c r="B25" s="16">
        <v>65424</v>
      </c>
      <c r="C25" s="16">
        <v>67257</v>
      </c>
      <c r="D25" s="16">
        <f t="shared" si="0"/>
        <v>1833</v>
      </c>
      <c r="E25" s="26">
        <f t="shared" si="1"/>
        <v>2.8017241379310347</v>
      </c>
    </row>
    <row r="26" spans="1:5" ht="24.75" customHeight="1">
      <c r="A26" s="33" t="s">
        <v>703</v>
      </c>
      <c r="B26" s="16">
        <v>12936</v>
      </c>
      <c r="C26" s="16">
        <v>11585</v>
      </c>
      <c r="D26" s="16">
        <f t="shared" si="0"/>
        <v>-1351</v>
      </c>
      <c r="E26" s="26">
        <f t="shared" si="1"/>
        <v>-10.443722943722944</v>
      </c>
    </row>
    <row r="27" spans="1:5" ht="24.75" customHeight="1">
      <c r="A27" s="32" t="s">
        <v>705</v>
      </c>
      <c r="B27" s="16">
        <f>SUM(B28:B28)</f>
        <v>3</v>
      </c>
      <c r="C27" s="16">
        <f>SUM(C28:C28)</f>
        <v>8</v>
      </c>
      <c r="D27" s="16">
        <f t="shared" si="0"/>
        <v>5</v>
      </c>
      <c r="E27" s="26">
        <f t="shared" si="1"/>
        <v>166.66666666666669</v>
      </c>
    </row>
    <row r="28" spans="1:5" ht="24.75" customHeight="1">
      <c r="A28" s="33" t="s">
        <v>865</v>
      </c>
      <c r="B28" s="16">
        <v>3</v>
      </c>
      <c r="C28" s="16">
        <v>8</v>
      </c>
      <c r="D28" s="16">
        <f t="shared" si="0"/>
        <v>5</v>
      </c>
      <c r="E28" s="26">
        <f t="shared" si="1"/>
        <v>166.66666666666669</v>
      </c>
    </row>
    <row r="29" spans="1:5" ht="24.75" customHeight="1">
      <c r="A29" s="32" t="s">
        <v>714</v>
      </c>
      <c r="B29" s="16">
        <f>SUM(B30:B32)</f>
        <v>17317</v>
      </c>
      <c r="C29" s="16">
        <f>SUM(C30:C32)</f>
        <v>9514</v>
      </c>
      <c r="D29" s="16">
        <f t="shared" si="0"/>
        <v>-7803</v>
      </c>
      <c r="E29" s="26">
        <f t="shared" si="1"/>
        <v>-45.05976785817405</v>
      </c>
    </row>
    <row r="30" spans="1:5" ht="24.75" customHeight="1">
      <c r="A30" s="33" t="s">
        <v>715</v>
      </c>
      <c r="B30" s="16">
        <v>62</v>
      </c>
      <c r="C30" s="16">
        <v>70</v>
      </c>
      <c r="D30" s="16">
        <f t="shared" si="0"/>
        <v>8</v>
      </c>
      <c r="E30" s="26">
        <f t="shared" si="1"/>
        <v>12.903225806451612</v>
      </c>
    </row>
    <row r="31" spans="1:5" ht="24.75" customHeight="1">
      <c r="A31" s="33" t="s">
        <v>718</v>
      </c>
      <c r="B31" s="16">
        <v>9098</v>
      </c>
      <c r="C31" s="16">
        <v>1136</v>
      </c>
      <c r="D31" s="16">
        <f t="shared" si="0"/>
        <v>-7962</v>
      </c>
      <c r="E31" s="26">
        <f t="shared" si="1"/>
        <v>-87.51373928335899</v>
      </c>
    </row>
    <row r="32" spans="1:5" ht="24.75" customHeight="1">
      <c r="A32" s="33" t="s">
        <v>719</v>
      </c>
      <c r="B32" s="16">
        <v>8157</v>
      </c>
      <c r="C32" s="16">
        <v>8308</v>
      </c>
      <c r="D32" s="16">
        <f t="shared" si="0"/>
        <v>151</v>
      </c>
      <c r="E32" s="26">
        <f t="shared" si="1"/>
        <v>1.8511707735687137</v>
      </c>
    </row>
    <row r="33" spans="1:5" ht="24.75" customHeight="1">
      <c r="A33" s="32" t="s">
        <v>720</v>
      </c>
      <c r="B33" s="16">
        <f>SUM(B34:B34)</f>
        <v>3200</v>
      </c>
      <c r="C33" s="16">
        <f>SUM(C34:C34)</f>
        <v>8500</v>
      </c>
      <c r="D33" s="16">
        <f t="shared" si="0"/>
        <v>5300</v>
      </c>
      <c r="E33" s="26">
        <f t="shared" si="1"/>
        <v>165.625</v>
      </c>
    </row>
    <row r="34" spans="1:5" ht="24.75" customHeight="1">
      <c r="A34" s="33" t="s">
        <v>721</v>
      </c>
      <c r="B34" s="16">
        <v>3200</v>
      </c>
      <c r="C34" s="16">
        <v>8500</v>
      </c>
      <c r="D34" s="16">
        <f t="shared" si="0"/>
        <v>5300</v>
      </c>
      <c r="E34" s="26">
        <f t="shared" si="1"/>
        <v>165.625</v>
      </c>
    </row>
    <row r="35" spans="1:5" ht="24.75" customHeight="1">
      <c r="A35" s="32" t="s">
        <v>539</v>
      </c>
      <c r="B35" s="16">
        <f>SUM(B36:B36)</f>
        <v>0</v>
      </c>
      <c r="C35" s="16">
        <f>SUM(C36:C36)</f>
        <v>13</v>
      </c>
      <c r="D35" s="16">
        <f t="shared" si="0"/>
        <v>13</v>
      </c>
      <c r="E35" s="26">
        <f t="shared" si="1"/>
      </c>
    </row>
    <row r="36" spans="1:5" ht="24.75" customHeight="1">
      <c r="A36" s="33" t="s">
        <v>728</v>
      </c>
      <c r="B36" s="16"/>
      <c r="C36" s="16">
        <v>13</v>
      </c>
      <c r="D36" s="16">
        <f t="shared" si="0"/>
        <v>13</v>
      </c>
      <c r="E36" s="26">
        <f t="shared" si="1"/>
      </c>
    </row>
  </sheetData>
  <sheetProtection/>
  <mergeCells count="5">
    <mergeCell ref="A2:E2"/>
    <mergeCell ref="D3:E3"/>
    <mergeCell ref="C4:E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F31"/>
  <sheetViews>
    <sheetView showZeros="0" zoomScaleSheetLayoutView="100" workbookViewId="0" topLeftCell="A1">
      <selection activeCell="D6" sqref="D6:E31"/>
    </sheetView>
  </sheetViews>
  <sheetFormatPr defaultColWidth="9.00390625" defaultRowHeight="31.5" customHeight="1"/>
  <cols>
    <col min="1" max="1" width="40.625" style="3" customWidth="1"/>
    <col min="2" max="2" width="10.625" style="4" customWidth="1"/>
    <col min="3" max="5" width="10.625" style="1" customWidth="1"/>
    <col min="6" max="6" width="9.00390625" style="1" customWidth="1"/>
  </cols>
  <sheetData>
    <row r="1" spans="1:6" ht="15.75" customHeight="1">
      <c r="A1" s="5" t="s">
        <v>874</v>
      </c>
      <c r="B1" s="6"/>
      <c r="C1" s="7"/>
      <c r="D1" s="7"/>
      <c r="E1" s="7"/>
      <c r="F1" s="7"/>
    </row>
    <row r="2" spans="1:5" s="1" customFormat="1" ht="45" customHeight="1">
      <c r="A2" s="19" t="s">
        <v>875</v>
      </c>
      <c r="B2" s="19"/>
      <c r="C2" s="19"/>
      <c r="D2" s="19"/>
      <c r="E2" s="19"/>
    </row>
    <row r="3" spans="1:5" s="2" customFormat="1" ht="15.75" customHeight="1">
      <c r="A3" s="20"/>
      <c r="B3" s="21"/>
      <c r="C3" s="20"/>
      <c r="D3" s="22" t="s">
        <v>37</v>
      </c>
      <c r="E3" s="22"/>
    </row>
    <row r="4" spans="1:5" s="1" customFormat="1" ht="24.75" customHeight="1">
      <c r="A4" s="12" t="s">
        <v>74</v>
      </c>
      <c r="B4" s="23" t="s">
        <v>810</v>
      </c>
      <c r="C4" s="24" t="s">
        <v>811</v>
      </c>
      <c r="D4" s="25"/>
      <c r="E4" s="26"/>
    </row>
    <row r="5" spans="1:5" s="1" customFormat="1" ht="24.75" customHeight="1">
      <c r="A5" s="12"/>
      <c r="B5" s="23"/>
      <c r="C5" s="24" t="s">
        <v>638</v>
      </c>
      <c r="D5" s="25" t="s">
        <v>42</v>
      </c>
      <c r="E5" s="26" t="s">
        <v>43</v>
      </c>
    </row>
    <row r="6" spans="1:5" s="1" customFormat="1" ht="24.75" customHeight="1">
      <c r="A6" s="27" t="s">
        <v>77</v>
      </c>
      <c r="B6" s="16">
        <f>SUM(B7,B12,B19,B21,B24,B26,B30)</f>
        <v>129895</v>
      </c>
      <c r="C6" s="16">
        <f>SUM(C7,C12,C19,C21,C24,C26,C30)</f>
        <v>123724</v>
      </c>
      <c r="D6" s="16">
        <f>C6-B6</f>
        <v>-6171</v>
      </c>
      <c r="E6" s="26">
        <f>IF(B6=0,"",D6/B6*100)</f>
        <v>-4.750760229416067</v>
      </c>
    </row>
    <row r="7" spans="1:5" s="1" customFormat="1" ht="24.75" customHeight="1">
      <c r="A7" s="28" t="s">
        <v>678</v>
      </c>
      <c r="B7" s="16">
        <f>SUM(B8:B11)</f>
        <v>24931</v>
      </c>
      <c r="C7" s="16">
        <f>SUM(C8:C11)</f>
        <v>24842</v>
      </c>
      <c r="D7" s="16">
        <f aca="true" t="shared" si="0" ref="D7:D31">C7-B7</f>
        <v>-89</v>
      </c>
      <c r="E7" s="26">
        <f aca="true" t="shared" si="1" ref="E7:E31">IF(B7=0,"",D7/B7*100)</f>
        <v>-0.35698527937106417</v>
      </c>
    </row>
    <row r="8" spans="1:5" s="1" customFormat="1" ht="24.75" customHeight="1">
      <c r="A8" s="29" t="s">
        <v>679</v>
      </c>
      <c r="B8" s="16">
        <v>16871</v>
      </c>
      <c r="C8" s="16">
        <v>16451</v>
      </c>
      <c r="D8" s="16">
        <f t="shared" si="0"/>
        <v>-420</v>
      </c>
      <c r="E8" s="26">
        <f t="shared" si="1"/>
        <v>-2.489478987611878</v>
      </c>
    </row>
    <row r="9" spans="1:5" s="1" customFormat="1" ht="24.75" customHeight="1">
      <c r="A9" s="29" t="s">
        <v>680</v>
      </c>
      <c r="B9" s="16">
        <v>5347</v>
      </c>
      <c r="C9" s="16">
        <v>5636</v>
      </c>
      <c r="D9" s="16">
        <f t="shared" si="0"/>
        <v>289</v>
      </c>
      <c r="E9" s="26">
        <f t="shared" si="1"/>
        <v>5.404899943893772</v>
      </c>
    </row>
    <row r="10" spans="1:5" s="1" customFormat="1" ht="24.75" customHeight="1">
      <c r="A10" s="29" t="s">
        <v>504</v>
      </c>
      <c r="B10" s="16">
        <v>1897</v>
      </c>
      <c r="C10" s="16">
        <v>1848</v>
      </c>
      <c r="D10" s="16">
        <f t="shared" si="0"/>
        <v>-49</v>
      </c>
      <c r="E10" s="26">
        <f t="shared" si="1"/>
        <v>-2.5830258302583027</v>
      </c>
    </row>
    <row r="11" spans="1:5" s="1" customFormat="1" ht="24.75" customHeight="1">
      <c r="A11" s="29" t="s">
        <v>681</v>
      </c>
      <c r="B11" s="16">
        <v>816</v>
      </c>
      <c r="C11" s="16">
        <v>907</v>
      </c>
      <c r="D11" s="16">
        <f t="shared" si="0"/>
        <v>91</v>
      </c>
      <c r="E11" s="26">
        <f t="shared" si="1"/>
        <v>11.151960784313726</v>
      </c>
    </row>
    <row r="12" spans="1:5" s="1" customFormat="1" ht="24.75" customHeight="1">
      <c r="A12" s="28" t="s">
        <v>682</v>
      </c>
      <c r="B12" s="16">
        <f>SUM(B13:B18)</f>
        <v>10282</v>
      </c>
      <c r="C12" s="16">
        <f>SUM(C13:C18)</f>
        <v>6303</v>
      </c>
      <c r="D12" s="16">
        <f t="shared" si="0"/>
        <v>-3979</v>
      </c>
      <c r="E12" s="26">
        <f t="shared" si="1"/>
        <v>-38.69869675160474</v>
      </c>
    </row>
    <row r="13" spans="1:5" s="1" customFormat="1" ht="24.75" customHeight="1">
      <c r="A13" s="29" t="s">
        <v>683</v>
      </c>
      <c r="B13" s="16">
        <v>428</v>
      </c>
      <c r="C13" s="16">
        <v>513</v>
      </c>
      <c r="D13" s="16">
        <f t="shared" si="0"/>
        <v>85</v>
      </c>
      <c r="E13" s="26">
        <f t="shared" si="1"/>
        <v>19.859813084112147</v>
      </c>
    </row>
    <row r="14" spans="1:5" ht="24.75" customHeight="1">
      <c r="A14" s="29" t="s">
        <v>687</v>
      </c>
      <c r="B14" s="16">
        <v>7333</v>
      </c>
      <c r="C14" s="16">
        <v>3386</v>
      </c>
      <c r="D14" s="16">
        <f t="shared" si="0"/>
        <v>-3947</v>
      </c>
      <c r="E14" s="26">
        <f t="shared" si="1"/>
        <v>-53.82517387153961</v>
      </c>
    </row>
    <row r="15" spans="1:5" ht="24.75" customHeight="1">
      <c r="A15" s="29" t="s">
        <v>688</v>
      </c>
      <c r="B15" s="16">
        <v>28</v>
      </c>
      <c r="C15" s="16">
        <v>21</v>
      </c>
      <c r="D15" s="16">
        <f t="shared" si="0"/>
        <v>-7</v>
      </c>
      <c r="E15" s="26">
        <f t="shared" si="1"/>
        <v>-25</v>
      </c>
    </row>
    <row r="16" spans="1:5" ht="24.75" customHeight="1">
      <c r="A16" s="29" t="s">
        <v>689</v>
      </c>
      <c r="B16" s="16">
        <v>1</v>
      </c>
      <c r="C16" s="16">
        <v>1</v>
      </c>
      <c r="D16" s="16">
        <f t="shared" si="0"/>
        <v>0</v>
      </c>
      <c r="E16" s="26">
        <f t="shared" si="1"/>
        <v>0</v>
      </c>
    </row>
    <row r="17" spans="1:5" ht="24.75" customHeight="1">
      <c r="A17" s="29" t="s">
        <v>690</v>
      </c>
      <c r="B17" s="16">
        <v>496</v>
      </c>
      <c r="C17" s="16">
        <v>487</v>
      </c>
      <c r="D17" s="16">
        <f t="shared" si="0"/>
        <v>-9</v>
      </c>
      <c r="E17" s="26">
        <f t="shared" si="1"/>
        <v>-1.8145161290322582</v>
      </c>
    </row>
    <row r="18" spans="1:5" ht="24.75" customHeight="1">
      <c r="A18" s="29" t="s">
        <v>692</v>
      </c>
      <c r="B18" s="16">
        <v>1996</v>
      </c>
      <c r="C18" s="16">
        <v>1895</v>
      </c>
      <c r="D18" s="16">
        <f t="shared" si="0"/>
        <v>-101</v>
      </c>
      <c r="E18" s="26">
        <f t="shared" si="1"/>
        <v>-5.060120240480962</v>
      </c>
    </row>
    <row r="19" spans="1:5" ht="24.75" customHeight="1">
      <c r="A19" s="28" t="s">
        <v>863</v>
      </c>
      <c r="B19" s="16">
        <f>SUM(B20:B20)</f>
        <v>0</v>
      </c>
      <c r="C19" s="16">
        <f>SUM(C20:C20)</f>
        <v>2</v>
      </c>
      <c r="D19" s="16">
        <f t="shared" si="0"/>
        <v>2</v>
      </c>
      <c r="E19" s="26">
        <f t="shared" si="1"/>
      </c>
    </row>
    <row r="20" spans="1:5" ht="24.75" customHeight="1">
      <c r="A20" s="29" t="s">
        <v>696</v>
      </c>
      <c r="B20" s="16"/>
      <c r="C20" s="16">
        <v>2</v>
      </c>
      <c r="D20" s="16">
        <f t="shared" si="0"/>
        <v>2</v>
      </c>
      <c r="E20" s="26">
        <f t="shared" si="1"/>
      </c>
    </row>
    <row r="21" spans="1:5" ht="24.75" customHeight="1">
      <c r="A21" s="28" t="s">
        <v>701</v>
      </c>
      <c r="B21" s="16">
        <f>SUM(B22:B23)</f>
        <v>74726</v>
      </c>
      <c r="C21" s="16">
        <f>SUM(C22:C23)</f>
        <v>75122</v>
      </c>
      <c r="D21" s="16">
        <f t="shared" si="0"/>
        <v>396</v>
      </c>
      <c r="E21" s="26">
        <f t="shared" si="1"/>
        <v>0.5299360329737977</v>
      </c>
    </row>
    <row r="22" spans="1:5" ht="24.75" customHeight="1">
      <c r="A22" s="29" t="s">
        <v>702</v>
      </c>
      <c r="B22" s="16">
        <v>61957</v>
      </c>
      <c r="C22" s="16">
        <v>63794</v>
      </c>
      <c r="D22" s="16">
        <f t="shared" si="0"/>
        <v>1837</v>
      </c>
      <c r="E22" s="26">
        <f t="shared" si="1"/>
        <v>2.964959568733154</v>
      </c>
    </row>
    <row r="23" spans="1:5" ht="24.75" customHeight="1">
      <c r="A23" s="29" t="s">
        <v>703</v>
      </c>
      <c r="B23" s="16">
        <v>12769</v>
      </c>
      <c r="C23" s="16">
        <v>11328</v>
      </c>
      <c r="D23" s="16">
        <f t="shared" si="0"/>
        <v>-1441</v>
      </c>
      <c r="E23" s="26">
        <f t="shared" si="1"/>
        <v>-11.285143707416399</v>
      </c>
    </row>
    <row r="24" spans="1:5" ht="24.75" customHeight="1">
      <c r="A24" s="28" t="s">
        <v>705</v>
      </c>
      <c r="B24" s="16">
        <f>SUM(B25:B25)</f>
        <v>3</v>
      </c>
      <c r="C24" s="16">
        <f>SUM(C25:C25)</f>
        <v>8</v>
      </c>
      <c r="D24" s="16">
        <f t="shared" si="0"/>
        <v>5</v>
      </c>
      <c r="E24" s="26">
        <f t="shared" si="1"/>
        <v>166.66666666666669</v>
      </c>
    </row>
    <row r="25" spans="1:5" ht="24.75" customHeight="1">
      <c r="A25" s="29" t="s">
        <v>865</v>
      </c>
      <c r="B25" s="16">
        <v>3</v>
      </c>
      <c r="C25" s="16">
        <v>8</v>
      </c>
      <c r="D25" s="16">
        <f t="shared" si="0"/>
        <v>5</v>
      </c>
      <c r="E25" s="26">
        <f t="shared" si="1"/>
        <v>166.66666666666669</v>
      </c>
    </row>
    <row r="26" spans="1:5" ht="24.75" customHeight="1">
      <c r="A26" s="28" t="s">
        <v>714</v>
      </c>
      <c r="B26" s="16">
        <f>SUM(B27:B29)</f>
        <v>16753</v>
      </c>
      <c r="C26" s="16">
        <f>SUM(C27:C29)</f>
        <v>8947</v>
      </c>
      <c r="D26" s="16">
        <f t="shared" si="0"/>
        <v>-7806</v>
      </c>
      <c r="E26" s="26">
        <f t="shared" si="1"/>
        <v>-46.59463976601206</v>
      </c>
    </row>
    <row r="27" spans="1:5" ht="24.75" customHeight="1">
      <c r="A27" s="29" t="s">
        <v>715</v>
      </c>
      <c r="B27" s="16">
        <v>57</v>
      </c>
      <c r="C27" s="16">
        <v>57</v>
      </c>
      <c r="D27" s="16">
        <f t="shared" si="0"/>
        <v>0</v>
      </c>
      <c r="E27" s="26">
        <f t="shared" si="1"/>
        <v>0</v>
      </c>
    </row>
    <row r="28" spans="1:5" ht="24.75" customHeight="1">
      <c r="A28" s="29" t="s">
        <v>718</v>
      </c>
      <c r="B28" s="16">
        <v>9098</v>
      </c>
      <c r="C28" s="16">
        <v>1136</v>
      </c>
      <c r="D28" s="16">
        <f t="shared" si="0"/>
        <v>-7962</v>
      </c>
      <c r="E28" s="26">
        <f t="shared" si="1"/>
        <v>-87.51373928335899</v>
      </c>
    </row>
    <row r="29" spans="1:5" ht="24.75" customHeight="1">
      <c r="A29" s="29" t="s">
        <v>719</v>
      </c>
      <c r="B29" s="16">
        <v>7598</v>
      </c>
      <c r="C29" s="16">
        <v>7754</v>
      </c>
      <c r="D29" s="16">
        <f t="shared" si="0"/>
        <v>156</v>
      </c>
      <c r="E29" s="26">
        <f t="shared" si="1"/>
        <v>2.0531718873387734</v>
      </c>
    </row>
    <row r="30" spans="1:5" ht="24.75" customHeight="1">
      <c r="A30" s="28" t="s">
        <v>720</v>
      </c>
      <c r="B30" s="16">
        <f>SUM(B31:B31)</f>
        <v>3200</v>
      </c>
      <c r="C30" s="16">
        <f>SUM(C31:C31)</f>
        <v>8500</v>
      </c>
      <c r="D30" s="16">
        <f t="shared" si="0"/>
        <v>5300</v>
      </c>
      <c r="E30" s="26">
        <f t="shared" si="1"/>
        <v>165.625</v>
      </c>
    </row>
    <row r="31" spans="1:5" ht="24.75" customHeight="1">
      <c r="A31" s="29" t="s">
        <v>721</v>
      </c>
      <c r="B31" s="16">
        <v>3200</v>
      </c>
      <c r="C31" s="16">
        <v>8500</v>
      </c>
      <c r="D31" s="16">
        <f t="shared" si="0"/>
        <v>5300</v>
      </c>
      <c r="E31" s="26">
        <f t="shared" si="1"/>
        <v>165.625</v>
      </c>
    </row>
  </sheetData>
  <sheetProtection/>
  <mergeCells count="5">
    <mergeCell ref="A2:E2"/>
    <mergeCell ref="D3:E3"/>
    <mergeCell ref="C4:E4"/>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33.xml><?xml version="1.0" encoding="utf-8"?>
<worksheet xmlns="http://schemas.openxmlformats.org/spreadsheetml/2006/main" xmlns:r="http://schemas.openxmlformats.org/officeDocument/2006/relationships">
  <dimension ref="A1:C68"/>
  <sheetViews>
    <sheetView showZeros="0" zoomScaleSheetLayoutView="100" workbookViewId="0" topLeftCell="A1">
      <selection activeCell="B6" sqref="B6"/>
    </sheetView>
  </sheetViews>
  <sheetFormatPr defaultColWidth="9.00390625" defaultRowHeight="31.5" customHeight="1"/>
  <cols>
    <col min="1" max="1" width="65.625" style="3" customWidth="1"/>
    <col min="2" max="2" width="15.625" style="4" customWidth="1"/>
    <col min="3" max="3" width="9.00390625" style="1" customWidth="1"/>
  </cols>
  <sheetData>
    <row r="1" spans="1:3" ht="15.75" customHeight="1">
      <c r="A1" s="5" t="s">
        <v>876</v>
      </c>
      <c r="B1" s="6"/>
      <c r="C1" s="7"/>
    </row>
    <row r="2" spans="1:3" s="1" customFormat="1" ht="45" customHeight="1">
      <c r="A2" s="8" t="s">
        <v>877</v>
      </c>
      <c r="B2" s="8"/>
      <c r="C2" s="9"/>
    </row>
    <row r="3" spans="1:2" s="2" customFormat="1" ht="15.75" customHeight="1">
      <c r="A3" s="10" t="s">
        <v>37</v>
      </c>
      <c r="B3" s="11"/>
    </row>
    <row r="4" spans="1:2" s="1" customFormat="1" ht="24.75" customHeight="1">
      <c r="A4" s="12" t="s">
        <v>737</v>
      </c>
      <c r="B4" s="13" t="s">
        <v>878</v>
      </c>
    </row>
    <row r="5" spans="1:2" s="1" customFormat="1" ht="24.75" customHeight="1">
      <c r="A5" s="12"/>
      <c r="B5" s="13"/>
    </row>
    <row r="6" spans="1:2" s="1" customFormat="1" ht="24.75" customHeight="1">
      <c r="A6" s="15" t="s">
        <v>77</v>
      </c>
      <c r="B6" s="16">
        <f>SUM(B7,B19,B23,B63,B67)</f>
        <v>367144</v>
      </c>
    </row>
    <row r="7" spans="1:2" s="1" customFormat="1" ht="24.75" customHeight="1">
      <c r="A7" s="15" t="s">
        <v>738</v>
      </c>
      <c r="B7" s="16">
        <f>SUM(B8,B12:B18)</f>
        <v>97479</v>
      </c>
    </row>
    <row r="8" spans="1:2" s="1" customFormat="1" ht="24.75" customHeight="1">
      <c r="A8" s="17" t="s">
        <v>739</v>
      </c>
      <c r="B8" s="16">
        <f>SUM(B9:B11)</f>
        <v>35222</v>
      </c>
    </row>
    <row r="9" spans="1:2" s="1" customFormat="1" ht="24.75" customHeight="1">
      <c r="A9" s="17" t="s">
        <v>879</v>
      </c>
      <c r="B9" s="16">
        <v>3966</v>
      </c>
    </row>
    <row r="10" spans="1:2" s="1" customFormat="1" ht="24.75" customHeight="1">
      <c r="A10" s="17" t="s">
        <v>741</v>
      </c>
      <c r="B10" s="16">
        <v>7262</v>
      </c>
    </row>
    <row r="11" spans="1:2" s="1" customFormat="1" ht="24.75" customHeight="1">
      <c r="A11" s="17" t="s">
        <v>742</v>
      </c>
      <c r="B11" s="16">
        <v>23994</v>
      </c>
    </row>
    <row r="12" spans="1:2" s="1" customFormat="1" ht="24.75" customHeight="1">
      <c r="A12" s="17" t="s">
        <v>743</v>
      </c>
      <c r="B12" s="16">
        <v>623</v>
      </c>
    </row>
    <row r="13" spans="1:2" s="1" customFormat="1" ht="24.75" customHeight="1">
      <c r="A13" s="17" t="s">
        <v>744</v>
      </c>
      <c r="B13" s="16">
        <v>547</v>
      </c>
    </row>
    <row r="14" spans="1:2" s="1" customFormat="1" ht="24.75" customHeight="1">
      <c r="A14" s="17" t="s">
        <v>745</v>
      </c>
      <c r="B14" s="16">
        <v>5513</v>
      </c>
    </row>
    <row r="15" spans="1:2" s="1" customFormat="1" ht="24.75" customHeight="1">
      <c r="A15" s="17" t="s">
        <v>746</v>
      </c>
      <c r="B15" s="16">
        <v>20125</v>
      </c>
    </row>
    <row r="16" spans="1:2" ht="24.75" customHeight="1">
      <c r="A16" s="17" t="s">
        <v>747</v>
      </c>
      <c r="B16" s="16">
        <v>34742</v>
      </c>
    </row>
    <row r="17" spans="1:2" ht="24.75" customHeight="1">
      <c r="A17" s="17" t="s">
        <v>748</v>
      </c>
      <c r="B17" s="16">
        <v>635</v>
      </c>
    </row>
    <row r="18" spans="1:2" ht="24.75" customHeight="1">
      <c r="A18" s="17" t="s">
        <v>749</v>
      </c>
      <c r="B18" s="16">
        <v>72</v>
      </c>
    </row>
    <row r="19" spans="1:2" ht="24.75" customHeight="1">
      <c r="A19" s="15" t="s">
        <v>750</v>
      </c>
      <c r="B19" s="16">
        <f>SUM(B20:B22)</f>
        <v>19043</v>
      </c>
    </row>
    <row r="20" spans="1:2" ht="24.75" customHeight="1">
      <c r="A20" s="17" t="s">
        <v>751</v>
      </c>
      <c r="B20" s="16">
        <v>7269</v>
      </c>
    </row>
    <row r="21" spans="1:2" ht="24.75" customHeight="1">
      <c r="A21" s="17" t="s">
        <v>752</v>
      </c>
      <c r="B21" s="16">
        <v>1536</v>
      </c>
    </row>
    <row r="22" spans="1:2" ht="24.75" customHeight="1">
      <c r="A22" s="17" t="s">
        <v>753</v>
      </c>
      <c r="B22" s="16">
        <v>10238</v>
      </c>
    </row>
    <row r="23" spans="1:2" ht="24.75" customHeight="1">
      <c r="A23" s="15" t="s">
        <v>754</v>
      </c>
      <c r="B23" s="16">
        <f>SUM(B24:B25,B28:B29,B32,B35,B37:B38,B44,B47:B57,B60:B62)</f>
        <v>37169</v>
      </c>
    </row>
    <row r="24" spans="1:2" ht="24.75" customHeight="1">
      <c r="A24" s="17" t="s">
        <v>755</v>
      </c>
      <c r="B24" s="16">
        <v>16</v>
      </c>
    </row>
    <row r="25" spans="1:2" ht="24.75" customHeight="1">
      <c r="A25" s="17" t="s">
        <v>756</v>
      </c>
      <c r="B25" s="16">
        <f>SUM(B26:B27)</f>
        <v>1136</v>
      </c>
    </row>
    <row r="26" spans="1:2" ht="24.75" customHeight="1">
      <c r="A26" s="17" t="s">
        <v>757</v>
      </c>
      <c r="B26" s="16">
        <v>778</v>
      </c>
    </row>
    <row r="27" spans="1:2" ht="24.75" customHeight="1">
      <c r="A27" s="17" t="s">
        <v>758</v>
      </c>
      <c r="B27" s="16">
        <v>358</v>
      </c>
    </row>
    <row r="28" spans="1:2" ht="24.75" customHeight="1">
      <c r="A28" s="17" t="s">
        <v>759</v>
      </c>
      <c r="B28" s="16">
        <v>88</v>
      </c>
    </row>
    <row r="29" spans="1:2" ht="24.75" customHeight="1">
      <c r="A29" s="17" t="s">
        <v>760</v>
      </c>
      <c r="B29" s="16">
        <f>SUM(B30:B31)</f>
        <v>26</v>
      </c>
    </row>
    <row r="30" spans="1:2" ht="24.75" customHeight="1">
      <c r="A30" s="17" t="s">
        <v>757</v>
      </c>
      <c r="B30" s="16">
        <v>16</v>
      </c>
    </row>
    <row r="31" spans="1:2" ht="24.75" customHeight="1">
      <c r="A31" s="17" t="s">
        <v>758</v>
      </c>
      <c r="B31" s="16">
        <v>10</v>
      </c>
    </row>
    <row r="32" spans="1:2" ht="24.75" customHeight="1">
      <c r="A32" s="17" t="s">
        <v>761</v>
      </c>
      <c r="B32" s="16">
        <f>SUM(B33:B34)</f>
        <v>35</v>
      </c>
    </row>
    <row r="33" spans="1:2" ht="24.75" customHeight="1">
      <c r="A33" s="17" t="s">
        <v>762</v>
      </c>
      <c r="B33" s="16">
        <v>16</v>
      </c>
    </row>
    <row r="34" spans="1:2" ht="24.75" customHeight="1">
      <c r="A34" s="17" t="s">
        <v>763</v>
      </c>
      <c r="B34" s="16">
        <v>19</v>
      </c>
    </row>
    <row r="35" spans="1:2" ht="24.75" customHeight="1">
      <c r="A35" s="17" t="s">
        <v>764</v>
      </c>
      <c r="B35" s="16">
        <f>SUM(B36:B36)</f>
        <v>3</v>
      </c>
    </row>
    <row r="36" spans="1:2" ht="24.75" customHeight="1">
      <c r="A36" s="17" t="s">
        <v>762</v>
      </c>
      <c r="B36" s="16">
        <v>3</v>
      </c>
    </row>
    <row r="37" spans="1:2" ht="34.5" customHeight="1">
      <c r="A37" s="18" t="s">
        <v>766</v>
      </c>
      <c r="B37" s="16">
        <v>169</v>
      </c>
    </row>
    <row r="38" spans="1:2" ht="24.75" customHeight="1">
      <c r="A38" s="17" t="s">
        <v>767</v>
      </c>
      <c r="B38" s="16">
        <f>SUM(B39:B43)</f>
        <v>1454</v>
      </c>
    </row>
    <row r="39" spans="1:2" ht="24.75" customHeight="1">
      <c r="A39" s="17" t="s">
        <v>768</v>
      </c>
      <c r="B39" s="16">
        <v>1176</v>
      </c>
    </row>
    <row r="40" spans="1:2" ht="24.75" customHeight="1">
      <c r="A40" s="17" t="s">
        <v>769</v>
      </c>
      <c r="B40" s="16">
        <v>77</v>
      </c>
    </row>
    <row r="41" spans="1:2" ht="24.75" customHeight="1">
      <c r="A41" s="17" t="s">
        <v>770</v>
      </c>
      <c r="B41" s="16">
        <v>65</v>
      </c>
    </row>
    <row r="42" spans="1:2" ht="24.75" customHeight="1">
      <c r="A42" s="17" t="s">
        <v>771</v>
      </c>
      <c r="B42" s="16">
        <v>134</v>
      </c>
    </row>
    <row r="43" spans="1:2" ht="24.75" customHeight="1">
      <c r="A43" s="17" t="s">
        <v>772</v>
      </c>
      <c r="B43" s="16">
        <v>2</v>
      </c>
    </row>
    <row r="44" spans="1:2" ht="24.75" customHeight="1">
      <c r="A44" s="17" t="s">
        <v>773</v>
      </c>
      <c r="B44" s="16">
        <f>SUM(B45:B46)</f>
        <v>703</v>
      </c>
    </row>
    <row r="45" spans="1:2" ht="24.75" customHeight="1">
      <c r="A45" s="17" t="s">
        <v>774</v>
      </c>
      <c r="B45" s="16">
        <v>628</v>
      </c>
    </row>
    <row r="46" spans="1:2" ht="24.75" customHeight="1">
      <c r="A46" s="17" t="s">
        <v>775</v>
      </c>
      <c r="B46" s="16">
        <v>75</v>
      </c>
    </row>
    <row r="47" spans="1:2" ht="24.75" customHeight="1">
      <c r="A47" s="17" t="s">
        <v>776</v>
      </c>
      <c r="B47" s="16">
        <v>4218</v>
      </c>
    </row>
    <row r="48" spans="1:2" ht="24.75" customHeight="1">
      <c r="A48" s="17" t="s">
        <v>777</v>
      </c>
      <c r="B48" s="16">
        <v>151</v>
      </c>
    </row>
    <row r="49" spans="1:2" ht="24.75" customHeight="1">
      <c r="A49" s="17" t="s">
        <v>778</v>
      </c>
      <c r="B49" s="16">
        <v>8500</v>
      </c>
    </row>
    <row r="50" spans="1:2" ht="24.75" customHeight="1">
      <c r="A50" s="17" t="s">
        <v>779</v>
      </c>
      <c r="B50" s="16">
        <v>1239</v>
      </c>
    </row>
    <row r="51" spans="1:2" ht="24.75" customHeight="1">
      <c r="A51" s="17" t="s">
        <v>780</v>
      </c>
      <c r="B51" s="16">
        <v>50</v>
      </c>
    </row>
    <row r="52" spans="1:2" ht="24.75" customHeight="1">
      <c r="A52" s="17" t="s">
        <v>781</v>
      </c>
      <c r="B52" s="16">
        <v>399</v>
      </c>
    </row>
    <row r="53" spans="1:2" ht="24.75" customHeight="1">
      <c r="A53" s="17" t="s">
        <v>782</v>
      </c>
      <c r="B53" s="16">
        <v>420</v>
      </c>
    </row>
    <row r="54" spans="1:2" ht="24.75" customHeight="1">
      <c r="A54" s="17" t="s">
        <v>783</v>
      </c>
      <c r="B54" s="16">
        <v>230</v>
      </c>
    </row>
    <row r="55" spans="1:2" ht="24.75" customHeight="1">
      <c r="A55" s="17" t="s">
        <v>784</v>
      </c>
      <c r="B55" s="16">
        <v>7292</v>
      </c>
    </row>
    <row r="56" spans="1:2" ht="24.75" customHeight="1">
      <c r="A56" s="17" t="s">
        <v>785</v>
      </c>
      <c r="B56" s="16">
        <v>1258</v>
      </c>
    </row>
    <row r="57" spans="1:2" ht="24.75" customHeight="1">
      <c r="A57" s="17" t="s">
        <v>786</v>
      </c>
      <c r="B57" s="16">
        <f>SUM(B58:B59)</f>
        <v>1770</v>
      </c>
    </row>
    <row r="58" spans="1:2" ht="24.75" customHeight="1">
      <c r="A58" s="17" t="s">
        <v>787</v>
      </c>
      <c r="B58" s="16">
        <v>1197</v>
      </c>
    </row>
    <row r="59" spans="1:2" ht="24.75" customHeight="1">
      <c r="A59" s="17" t="s">
        <v>788</v>
      </c>
      <c r="B59" s="16">
        <v>573</v>
      </c>
    </row>
    <row r="60" spans="1:2" ht="24.75" customHeight="1">
      <c r="A60" s="17" t="s">
        <v>789</v>
      </c>
      <c r="B60" s="16">
        <v>455</v>
      </c>
    </row>
    <row r="61" spans="1:2" ht="24.75" customHeight="1">
      <c r="A61" s="17" t="s">
        <v>791</v>
      </c>
      <c r="B61" s="16">
        <v>1200</v>
      </c>
    </row>
    <row r="62" spans="1:2" ht="24.75" customHeight="1">
      <c r="A62" s="17" t="s">
        <v>792</v>
      </c>
      <c r="B62" s="16">
        <v>6357</v>
      </c>
    </row>
    <row r="63" spans="1:2" ht="24.75" customHeight="1">
      <c r="A63" s="15" t="s">
        <v>880</v>
      </c>
      <c r="B63" s="16">
        <f>SUM(B64:B66)</f>
        <v>76427</v>
      </c>
    </row>
    <row r="64" spans="1:2" ht="24.75" customHeight="1">
      <c r="A64" s="17" t="s">
        <v>881</v>
      </c>
      <c r="B64" s="16">
        <v>9138</v>
      </c>
    </row>
    <row r="65" spans="1:2" ht="24.75" customHeight="1">
      <c r="A65" s="17" t="s">
        <v>882</v>
      </c>
      <c r="B65" s="16">
        <v>9301</v>
      </c>
    </row>
    <row r="66" spans="1:2" ht="24.75" customHeight="1">
      <c r="A66" s="17" t="s">
        <v>883</v>
      </c>
      <c r="B66" s="16">
        <v>57988</v>
      </c>
    </row>
    <row r="67" spans="1:2" ht="24.75" customHeight="1">
      <c r="A67" s="15" t="s">
        <v>793</v>
      </c>
      <c r="B67" s="16">
        <f>SUM(B68)</f>
        <v>137026</v>
      </c>
    </row>
    <row r="68" spans="1:2" ht="24.75" customHeight="1">
      <c r="A68" s="17" t="s">
        <v>884</v>
      </c>
      <c r="B68" s="16">
        <v>137026</v>
      </c>
    </row>
  </sheetData>
  <sheetProtection/>
  <mergeCells count="4">
    <mergeCell ref="A2:B2"/>
    <mergeCell ref="A3:B3"/>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C68"/>
  <sheetViews>
    <sheetView showZeros="0" zoomScaleSheetLayoutView="100" workbookViewId="0" topLeftCell="A1">
      <selection activeCell="B13" sqref="B13"/>
    </sheetView>
  </sheetViews>
  <sheetFormatPr defaultColWidth="9.00390625" defaultRowHeight="31.5" customHeight="1"/>
  <cols>
    <col min="1" max="1" width="65.625" style="3" customWidth="1"/>
    <col min="2" max="2" width="15.625" style="4" customWidth="1"/>
    <col min="3" max="3" width="9.00390625" style="1" customWidth="1"/>
  </cols>
  <sheetData>
    <row r="1" spans="1:3" ht="15.75" customHeight="1">
      <c r="A1" s="5" t="s">
        <v>885</v>
      </c>
      <c r="B1" s="6"/>
      <c r="C1" s="7"/>
    </row>
    <row r="2" spans="1:3" s="1" customFormat="1" ht="45" customHeight="1">
      <c r="A2" s="8" t="s">
        <v>886</v>
      </c>
      <c r="B2" s="8"/>
      <c r="C2" s="9"/>
    </row>
    <row r="3" spans="1:2" s="2" customFormat="1" ht="15.75" customHeight="1">
      <c r="A3" s="10" t="s">
        <v>37</v>
      </c>
      <c r="B3" s="11"/>
    </row>
    <row r="4" spans="1:2" s="1" customFormat="1" ht="24.75" customHeight="1">
      <c r="A4" s="12" t="s">
        <v>737</v>
      </c>
      <c r="B4" s="13" t="s">
        <v>878</v>
      </c>
    </row>
    <row r="5" spans="1:2" s="1" customFormat="1" ht="24.75" customHeight="1">
      <c r="A5" s="12"/>
      <c r="B5" s="14"/>
    </row>
    <row r="6" spans="1:2" s="1" customFormat="1" ht="24.75" customHeight="1">
      <c r="A6" s="15" t="s">
        <v>77</v>
      </c>
      <c r="B6" s="16">
        <f>SUM(B7,B19,B23,B63,B67)</f>
        <v>333671</v>
      </c>
    </row>
    <row r="7" spans="1:2" s="1" customFormat="1" ht="24.75" customHeight="1">
      <c r="A7" s="15" t="s">
        <v>738</v>
      </c>
      <c r="B7" s="16">
        <f>SUM(B8,B12:B18)</f>
        <v>89109</v>
      </c>
    </row>
    <row r="8" spans="1:2" s="1" customFormat="1" ht="24.75" customHeight="1">
      <c r="A8" s="17" t="s">
        <v>739</v>
      </c>
      <c r="B8" s="16">
        <f>SUM(B9:B11)</f>
        <v>32296</v>
      </c>
    </row>
    <row r="9" spans="1:2" s="1" customFormat="1" ht="24.75" customHeight="1">
      <c r="A9" s="17" t="s">
        <v>879</v>
      </c>
      <c r="B9" s="16">
        <v>3966</v>
      </c>
    </row>
    <row r="10" spans="1:2" s="1" customFormat="1" ht="24.75" customHeight="1">
      <c r="A10" s="17" t="s">
        <v>741</v>
      </c>
      <c r="B10" s="16">
        <v>5786</v>
      </c>
    </row>
    <row r="11" spans="1:2" s="1" customFormat="1" ht="24.75" customHeight="1">
      <c r="A11" s="17" t="s">
        <v>742</v>
      </c>
      <c r="B11" s="16">
        <v>22544</v>
      </c>
    </row>
    <row r="12" spans="1:2" s="1" customFormat="1" ht="24.75" customHeight="1">
      <c r="A12" s="17" t="s">
        <v>743</v>
      </c>
      <c r="B12" s="16">
        <v>39</v>
      </c>
    </row>
    <row r="13" spans="1:2" s="1" customFormat="1" ht="24.75" customHeight="1">
      <c r="A13" s="17" t="s">
        <v>744</v>
      </c>
      <c r="B13" s="16">
        <v>421</v>
      </c>
    </row>
    <row r="14" spans="1:2" s="1" customFormat="1" ht="24.75" customHeight="1">
      <c r="A14" s="17" t="s">
        <v>745</v>
      </c>
      <c r="B14" s="16">
        <v>4765</v>
      </c>
    </row>
    <row r="15" spans="1:2" s="1" customFormat="1" ht="24.75" customHeight="1">
      <c r="A15" s="17" t="s">
        <v>746</v>
      </c>
      <c r="B15" s="16">
        <v>18762</v>
      </c>
    </row>
    <row r="16" spans="1:2" ht="24.75" customHeight="1">
      <c r="A16" s="17" t="s">
        <v>747</v>
      </c>
      <c r="B16" s="16">
        <v>32121</v>
      </c>
    </row>
    <row r="17" spans="1:2" ht="24.75" customHeight="1">
      <c r="A17" s="17" t="s">
        <v>748</v>
      </c>
      <c r="B17" s="16">
        <v>633</v>
      </c>
    </row>
    <row r="18" spans="1:2" ht="24.75" customHeight="1">
      <c r="A18" s="17" t="s">
        <v>749</v>
      </c>
      <c r="B18" s="16">
        <v>72</v>
      </c>
    </row>
    <row r="19" spans="1:2" ht="24.75" customHeight="1">
      <c r="A19" s="15" t="s">
        <v>750</v>
      </c>
      <c r="B19" s="16">
        <f>SUM(B20:B22)</f>
        <v>16745</v>
      </c>
    </row>
    <row r="20" spans="1:2" ht="24.75" customHeight="1">
      <c r="A20" s="17" t="s">
        <v>751</v>
      </c>
      <c r="B20" s="16">
        <v>5272</v>
      </c>
    </row>
    <row r="21" spans="1:2" ht="24.75" customHeight="1">
      <c r="A21" s="17" t="s">
        <v>752</v>
      </c>
      <c r="B21" s="16">
        <v>1536</v>
      </c>
    </row>
    <row r="22" spans="1:2" ht="24.75" customHeight="1">
      <c r="A22" s="17" t="s">
        <v>753</v>
      </c>
      <c r="B22" s="16">
        <v>9937</v>
      </c>
    </row>
    <row r="23" spans="1:2" ht="24.75" customHeight="1">
      <c r="A23" s="15" t="s">
        <v>754</v>
      </c>
      <c r="B23" s="16">
        <f>SUM(B24:B25,B28:B29,B32,B35,B37:B38,B44,B47:B57,B60:B62)</f>
        <v>31613</v>
      </c>
    </row>
    <row r="24" spans="1:2" ht="24.75" customHeight="1">
      <c r="A24" s="17" t="s">
        <v>755</v>
      </c>
      <c r="B24" s="16">
        <v>16</v>
      </c>
    </row>
    <row r="25" spans="1:2" ht="24.75" customHeight="1">
      <c r="A25" s="17" t="s">
        <v>756</v>
      </c>
      <c r="B25" s="16">
        <f>SUM(B26:B27)</f>
        <v>1136</v>
      </c>
    </row>
    <row r="26" spans="1:2" ht="24.75" customHeight="1">
      <c r="A26" s="17" t="s">
        <v>757</v>
      </c>
      <c r="B26" s="16">
        <v>778</v>
      </c>
    </row>
    <row r="27" spans="1:2" ht="24.75" customHeight="1">
      <c r="A27" s="17" t="s">
        <v>758</v>
      </c>
      <c r="B27" s="16">
        <v>358</v>
      </c>
    </row>
    <row r="28" spans="1:2" ht="24.75" customHeight="1">
      <c r="A28" s="17" t="s">
        <v>759</v>
      </c>
      <c r="B28" s="16">
        <v>88</v>
      </c>
    </row>
    <row r="29" spans="1:2" ht="24.75" customHeight="1">
      <c r="A29" s="17" t="s">
        <v>760</v>
      </c>
      <c r="B29" s="16">
        <f>SUM(B30:B31)</f>
        <v>26</v>
      </c>
    </row>
    <row r="30" spans="1:2" ht="24.75" customHeight="1">
      <c r="A30" s="17" t="s">
        <v>757</v>
      </c>
      <c r="B30" s="16">
        <v>16</v>
      </c>
    </row>
    <row r="31" spans="1:2" ht="24.75" customHeight="1">
      <c r="A31" s="17" t="s">
        <v>758</v>
      </c>
      <c r="B31" s="16">
        <v>10</v>
      </c>
    </row>
    <row r="32" spans="1:2" ht="24.75" customHeight="1">
      <c r="A32" s="17" t="s">
        <v>761</v>
      </c>
      <c r="B32" s="16">
        <f>SUM(B33:B34)</f>
        <v>35</v>
      </c>
    </row>
    <row r="33" spans="1:2" ht="24.75" customHeight="1">
      <c r="A33" s="17" t="s">
        <v>762</v>
      </c>
      <c r="B33" s="16">
        <v>16</v>
      </c>
    </row>
    <row r="34" spans="1:2" ht="24.75" customHeight="1">
      <c r="A34" s="17" t="s">
        <v>763</v>
      </c>
      <c r="B34" s="16">
        <v>19</v>
      </c>
    </row>
    <row r="35" spans="1:2" ht="24.75" customHeight="1">
      <c r="A35" s="17" t="s">
        <v>764</v>
      </c>
      <c r="B35" s="16">
        <f>SUM(B36:B36)</f>
        <v>3</v>
      </c>
    </row>
    <row r="36" spans="1:2" ht="24.75" customHeight="1">
      <c r="A36" s="17" t="s">
        <v>762</v>
      </c>
      <c r="B36" s="16">
        <v>3</v>
      </c>
    </row>
    <row r="37" spans="1:2" ht="34.5" customHeight="1">
      <c r="A37" s="18" t="s">
        <v>766</v>
      </c>
      <c r="B37" s="16">
        <v>157</v>
      </c>
    </row>
    <row r="38" spans="1:2" ht="24.75" customHeight="1">
      <c r="A38" s="17" t="s">
        <v>767</v>
      </c>
      <c r="B38" s="16">
        <f>SUM(B39:B43)</f>
        <v>1193</v>
      </c>
    </row>
    <row r="39" spans="1:2" ht="24.75" customHeight="1">
      <c r="A39" s="17" t="s">
        <v>768</v>
      </c>
      <c r="B39" s="16">
        <v>915</v>
      </c>
    </row>
    <row r="40" spans="1:2" ht="24.75" customHeight="1">
      <c r="A40" s="17" t="s">
        <v>769</v>
      </c>
      <c r="B40" s="16">
        <v>77</v>
      </c>
    </row>
    <row r="41" spans="1:2" ht="24.75" customHeight="1">
      <c r="A41" s="17" t="s">
        <v>770</v>
      </c>
      <c r="B41" s="16">
        <v>65</v>
      </c>
    </row>
    <row r="42" spans="1:2" ht="24.75" customHeight="1">
      <c r="A42" s="17" t="s">
        <v>771</v>
      </c>
      <c r="B42" s="16">
        <v>134</v>
      </c>
    </row>
    <row r="43" spans="1:2" ht="24.75" customHeight="1">
      <c r="A43" s="17" t="s">
        <v>772</v>
      </c>
      <c r="B43" s="16">
        <v>2</v>
      </c>
    </row>
    <row r="44" spans="1:2" ht="24.75" customHeight="1">
      <c r="A44" s="17" t="s">
        <v>773</v>
      </c>
      <c r="B44" s="16">
        <f>SUM(B45:B46)</f>
        <v>680</v>
      </c>
    </row>
    <row r="45" spans="1:2" ht="24.75" customHeight="1">
      <c r="A45" s="17" t="s">
        <v>774</v>
      </c>
      <c r="B45" s="16">
        <v>605</v>
      </c>
    </row>
    <row r="46" spans="1:2" ht="24.75" customHeight="1">
      <c r="A46" s="17" t="s">
        <v>775</v>
      </c>
      <c r="B46" s="16">
        <v>75</v>
      </c>
    </row>
    <row r="47" spans="1:2" ht="24.75" customHeight="1">
      <c r="A47" s="17" t="s">
        <v>776</v>
      </c>
      <c r="B47" s="16">
        <v>1946</v>
      </c>
    </row>
    <row r="48" spans="1:2" ht="24.75" customHeight="1">
      <c r="A48" s="17" t="s">
        <v>777</v>
      </c>
      <c r="B48" s="16">
        <v>151</v>
      </c>
    </row>
    <row r="49" spans="1:2" ht="24.75" customHeight="1">
      <c r="A49" s="17" t="s">
        <v>778</v>
      </c>
      <c r="B49" s="16">
        <v>8500</v>
      </c>
    </row>
    <row r="50" spans="1:2" ht="24.75" customHeight="1">
      <c r="A50" s="17" t="s">
        <v>779</v>
      </c>
      <c r="B50" s="16">
        <v>1239</v>
      </c>
    </row>
    <row r="51" spans="1:2" ht="24.75" customHeight="1">
      <c r="A51" s="17" t="s">
        <v>780</v>
      </c>
      <c r="B51" s="16">
        <v>50</v>
      </c>
    </row>
    <row r="52" spans="1:2" ht="24.75" customHeight="1">
      <c r="A52" s="17" t="s">
        <v>781</v>
      </c>
      <c r="B52" s="16">
        <v>398</v>
      </c>
    </row>
    <row r="53" spans="1:2" ht="24.75" customHeight="1">
      <c r="A53" s="17" t="s">
        <v>782</v>
      </c>
      <c r="B53" s="16">
        <v>420</v>
      </c>
    </row>
    <row r="54" spans="1:2" ht="24.75" customHeight="1">
      <c r="A54" s="17" t="s">
        <v>783</v>
      </c>
      <c r="B54" s="16">
        <v>229</v>
      </c>
    </row>
    <row r="55" spans="1:2" ht="24.75" customHeight="1">
      <c r="A55" s="17" t="s">
        <v>784</v>
      </c>
      <c r="B55" s="16">
        <v>5713</v>
      </c>
    </row>
    <row r="56" spans="1:2" ht="24.75" customHeight="1">
      <c r="A56" s="17" t="s">
        <v>785</v>
      </c>
      <c r="B56" s="16">
        <v>1258</v>
      </c>
    </row>
    <row r="57" spans="1:2" ht="24.75" customHeight="1">
      <c r="A57" s="17" t="s">
        <v>786</v>
      </c>
      <c r="B57" s="16">
        <f>SUM(B58:B59)</f>
        <v>960</v>
      </c>
    </row>
    <row r="58" spans="1:2" ht="24.75" customHeight="1">
      <c r="A58" s="17" t="s">
        <v>787</v>
      </c>
      <c r="B58" s="16">
        <v>387</v>
      </c>
    </row>
    <row r="59" spans="1:2" ht="24.75" customHeight="1">
      <c r="A59" s="17" t="s">
        <v>788</v>
      </c>
      <c r="B59" s="16">
        <v>573</v>
      </c>
    </row>
    <row r="60" spans="1:2" ht="24.75" customHeight="1">
      <c r="A60" s="17" t="s">
        <v>789</v>
      </c>
      <c r="B60" s="16">
        <v>455</v>
      </c>
    </row>
    <row r="61" spans="1:2" ht="24.75" customHeight="1">
      <c r="A61" s="17" t="s">
        <v>791</v>
      </c>
      <c r="B61" s="16">
        <v>1006</v>
      </c>
    </row>
    <row r="62" spans="1:2" ht="24.75" customHeight="1">
      <c r="A62" s="17" t="s">
        <v>792</v>
      </c>
      <c r="B62" s="16">
        <v>5954</v>
      </c>
    </row>
    <row r="63" spans="1:2" ht="24.75" customHeight="1">
      <c r="A63" s="15" t="s">
        <v>880</v>
      </c>
      <c r="B63" s="16">
        <f>SUM(B64:B66)</f>
        <v>73918</v>
      </c>
    </row>
    <row r="64" spans="1:2" ht="24.75" customHeight="1">
      <c r="A64" s="17" t="s">
        <v>881</v>
      </c>
      <c r="B64" s="16">
        <v>9138</v>
      </c>
    </row>
    <row r="65" spans="1:2" ht="24.75" customHeight="1">
      <c r="A65" s="17" t="s">
        <v>882</v>
      </c>
      <c r="B65" s="16">
        <v>8233</v>
      </c>
    </row>
    <row r="66" spans="1:2" ht="24.75" customHeight="1">
      <c r="A66" s="17" t="s">
        <v>883</v>
      </c>
      <c r="B66" s="16">
        <v>56547</v>
      </c>
    </row>
    <row r="67" spans="1:2" ht="24.75" customHeight="1">
      <c r="A67" s="15" t="s">
        <v>793</v>
      </c>
      <c r="B67" s="16">
        <f>SUM(B68)</f>
        <v>122286</v>
      </c>
    </row>
    <row r="68" spans="1:2" ht="24.75" customHeight="1">
      <c r="A68" s="17" t="s">
        <v>884</v>
      </c>
      <c r="B68" s="16">
        <v>122286</v>
      </c>
    </row>
  </sheetData>
  <sheetProtection/>
  <mergeCells count="4">
    <mergeCell ref="A2:B2"/>
    <mergeCell ref="A3:B3"/>
    <mergeCell ref="A4:A5"/>
    <mergeCell ref="B4:B5"/>
  </mergeCells>
  <printOptions/>
  <pageMargins left="0.59" right="0.59" top="0.7900000000000001" bottom="0.7900000000000001" header="0.51" footer="0.51"/>
  <pageSetup fitToHeight="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33"/>
  <sheetViews>
    <sheetView showZeros="0" zoomScaleSheetLayoutView="100" workbookViewId="0" topLeftCell="A1">
      <selection activeCell="G4" sqref="G4:G5"/>
    </sheetView>
  </sheetViews>
  <sheetFormatPr defaultColWidth="9.00390625" defaultRowHeight="14.25"/>
  <cols>
    <col min="1" max="1" width="32.625" style="69" customWidth="1"/>
    <col min="2" max="3" width="8.625" style="107" customWidth="1"/>
    <col min="4" max="4" width="8.625" style="93" customWidth="1"/>
    <col min="5" max="6" width="8.625" style="107" customWidth="1"/>
    <col min="7" max="7" width="8.625" style="93" customWidth="1"/>
    <col min="8" max="8" width="9.00390625" style="1" customWidth="1"/>
  </cols>
  <sheetData>
    <row r="1" ht="15.75" customHeight="1">
      <c r="A1" s="20" t="s">
        <v>562</v>
      </c>
    </row>
    <row r="2" spans="1:7" ht="45" customHeight="1">
      <c r="A2" s="60" t="s">
        <v>563</v>
      </c>
      <c r="B2" s="60"/>
      <c r="C2" s="60"/>
      <c r="D2" s="111"/>
      <c r="E2" s="60"/>
      <c r="F2" s="60"/>
      <c r="G2" s="111"/>
    </row>
    <row r="3" spans="1:7" ht="15.75" customHeight="1">
      <c r="A3" s="54" t="s">
        <v>37</v>
      </c>
      <c r="B3" s="113"/>
      <c r="C3" s="113"/>
      <c r="D3" s="115"/>
      <c r="E3" s="113"/>
      <c r="F3" s="113"/>
      <c r="G3" s="115"/>
    </row>
    <row r="4" spans="1:7" ht="24.75" customHeight="1">
      <c r="A4" s="41" t="s">
        <v>38</v>
      </c>
      <c r="B4" s="42" t="s">
        <v>39</v>
      </c>
      <c r="C4" s="156" t="s">
        <v>40</v>
      </c>
      <c r="D4" s="26"/>
      <c r="E4" s="42" t="s">
        <v>41</v>
      </c>
      <c r="F4" s="41" t="s">
        <v>42</v>
      </c>
      <c r="G4" s="41" t="s">
        <v>43</v>
      </c>
    </row>
    <row r="5" spans="1:7" ht="24.75" customHeight="1">
      <c r="A5" s="41"/>
      <c r="B5" s="42"/>
      <c r="C5" s="41" t="s">
        <v>44</v>
      </c>
      <c r="D5" s="26" t="s">
        <v>45</v>
      </c>
      <c r="E5" s="41"/>
      <c r="F5" s="41"/>
      <c r="G5" s="41"/>
    </row>
    <row r="6" spans="1:7" ht="24.75" customHeight="1">
      <c r="A6" s="44" t="s">
        <v>46</v>
      </c>
      <c r="B6" s="16">
        <f>SUM(B7+B29)</f>
        <v>305591</v>
      </c>
      <c r="C6" s="16">
        <f>SUM(C7+C29)</f>
        <v>271445</v>
      </c>
      <c r="D6" s="26">
        <f>IF(B6=0,"",C6/B6*100)</f>
        <v>88.82624161051864</v>
      </c>
      <c r="E6" s="16">
        <f>SUM(E7+E29)</f>
        <v>271173</v>
      </c>
      <c r="F6" s="16">
        <f>C6-E6</f>
        <v>272</v>
      </c>
      <c r="G6" s="116">
        <f>IF(E6=0,"",F6/E6*100)</f>
        <v>0.10030497136514328</v>
      </c>
    </row>
    <row r="7" spans="1:7" ht="24.75" customHeight="1">
      <c r="A7" s="74" t="s">
        <v>47</v>
      </c>
      <c r="B7" s="16">
        <f>B8+B21</f>
        <v>211666</v>
      </c>
      <c r="C7" s="16">
        <f>C8+C21</f>
        <v>181399</v>
      </c>
      <c r="D7" s="26">
        <f aca="true" t="shared" si="0" ref="D7:D33">IF(B7=0,"",C7/B7*100)</f>
        <v>85.7005848837319</v>
      </c>
      <c r="E7" s="16">
        <f>E8+E21</f>
        <v>187325</v>
      </c>
      <c r="F7" s="16">
        <f aca="true" t="shared" si="1" ref="F7:F33">C7-E7</f>
        <v>-5926</v>
      </c>
      <c r="G7" s="116">
        <f aca="true" t="shared" si="2" ref="G7:G33">IF(E7=0,"",F7/E7*100)</f>
        <v>-3.1634859201921794</v>
      </c>
    </row>
    <row r="8" spans="1:7" ht="24.75" customHeight="1">
      <c r="A8" s="74" t="s">
        <v>48</v>
      </c>
      <c r="B8" s="16">
        <f>SUM(B9:B20)</f>
        <v>121186</v>
      </c>
      <c r="C8" s="16">
        <f>SUM(C9:C20)</f>
        <v>95672</v>
      </c>
      <c r="D8" s="26">
        <f t="shared" si="0"/>
        <v>78.94641295199115</v>
      </c>
      <c r="E8" s="16">
        <f>SUM(E9:E20)</f>
        <v>95730</v>
      </c>
      <c r="F8" s="16">
        <f t="shared" si="1"/>
        <v>-58</v>
      </c>
      <c r="G8" s="116">
        <f t="shared" si="2"/>
        <v>-0.060587067794839654</v>
      </c>
    </row>
    <row r="9" spans="1:7" ht="24.75" customHeight="1">
      <c r="A9" s="74" t="s">
        <v>49</v>
      </c>
      <c r="B9" s="16">
        <v>44750</v>
      </c>
      <c r="C9" s="16">
        <v>43830</v>
      </c>
      <c r="D9" s="26">
        <f t="shared" si="0"/>
        <v>97.94413407821229</v>
      </c>
      <c r="E9" s="16">
        <v>33974</v>
      </c>
      <c r="F9" s="16">
        <f t="shared" si="1"/>
        <v>9856</v>
      </c>
      <c r="G9" s="116">
        <f t="shared" si="2"/>
        <v>29.010419732736796</v>
      </c>
    </row>
    <row r="10" spans="1:7" ht="24.75" customHeight="1">
      <c r="A10" s="74" t="s">
        <v>50</v>
      </c>
      <c r="B10" s="16">
        <v>31400</v>
      </c>
      <c r="C10" s="16">
        <v>29215</v>
      </c>
      <c r="D10" s="26">
        <f t="shared" si="0"/>
        <v>93.04140127388536</v>
      </c>
      <c r="E10" s="16">
        <v>31635</v>
      </c>
      <c r="F10" s="16">
        <f t="shared" si="1"/>
        <v>-2420</v>
      </c>
      <c r="G10" s="116">
        <f t="shared" si="2"/>
        <v>-7.64975501817607</v>
      </c>
    </row>
    <row r="11" spans="1:7" ht="24.75" customHeight="1">
      <c r="A11" s="74" t="s">
        <v>51</v>
      </c>
      <c r="B11" s="16">
        <v>1330</v>
      </c>
      <c r="C11" s="16">
        <v>1524</v>
      </c>
      <c r="D11" s="26">
        <f t="shared" si="0"/>
        <v>114.58646616541353</v>
      </c>
      <c r="E11" s="16">
        <v>1583</v>
      </c>
      <c r="F11" s="16">
        <f t="shared" si="1"/>
        <v>-59</v>
      </c>
      <c r="G11" s="116">
        <f t="shared" si="2"/>
        <v>-3.7271004421983576</v>
      </c>
    </row>
    <row r="12" spans="1:7" ht="24.75" customHeight="1">
      <c r="A12" s="74" t="s">
        <v>52</v>
      </c>
      <c r="B12" s="16"/>
      <c r="C12" s="16">
        <v>6</v>
      </c>
      <c r="D12" s="26">
        <f t="shared" si="0"/>
      </c>
      <c r="E12" s="16"/>
      <c r="F12" s="16">
        <f t="shared" si="1"/>
        <v>6</v>
      </c>
      <c r="G12" s="116">
        <f t="shared" si="2"/>
      </c>
    </row>
    <row r="13" spans="1:7" ht="24.75" customHeight="1">
      <c r="A13" s="74" t="s">
        <v>53</v>
      </c>
      <c r="B13" s="16">
        <v>11200</v>
      </c>
      <c r="C13" s="16">
        <v>5336</v>
      </c>
      <c r="D13" s="26">
        <f t="shared" si="0"/>
        <v>47.64285714285714</v>
      </c>
      <c r="E13" s="16">
        <v>5719</v>
      </c>
      <c r="F13" s="16">
        <f t="shared" si="1"/>
        <v>-383</v>
      </c>
      <c r="G13" s="116">
        <f t="shared" si="2"/>
        <v>-6.696974995628606</v>
      </c>
    </row>
    <row r="14" spans="1:7" ht="24.75" customHeight="1">
      <c r="A14" s="74" t="s">
        <v>54</v>
      </c>
      <c r="B14" s="16">
        <v>13250</v>
      </c>
      <c r="C14" s="16">
        <v>4585</v>
      </c>
      <c r="D14" s="26">
        <f t="shared" si="0"/>
        <v>34.60377358490566</v>
      </c>
      <c r="E14" s="16">
        <v>9662</v>
      </c>
      <c r="F14" s="16">
        <f t="shared" si="1"/>
        <v>-5077</v>
      </c>
      <c r="G14" s="116">
        <f t="shared" si="2"/>
        <v>-52.5460567170358</v>
      </c>
    </row>
    <row r="15" spans="1:7" ht="24.75" customHeight="1">
      <c r="A15" s="74" t="s">
        <v>55</v>
      </c>
      <c r="B15" s="16">
        <v>11150</v>
      </c>
      <c r="C15" s="16">
        <v>8358</v>
      </c>
      <c r="D15" s="26">
        <f t="shared" si="0"/>
        <v>74.95964125560538</v>
      </c>
      <c r="E15" s="16">
        <v>9109</v>
      </c>
      <c r="F15" s="16">
        <f t="shared" si="1"/>
        <v>-751</v>
      </c>
      <c r="G15" s="116">
        <f t="shared" si="2"/>
        <v>-8.244593259413767</v>
      </c>
    </row>
    <row r="16" spans="1:7" ht="24.75" customHeight="1">
      <c r="A16" s="74" t="s">
        <v>56</v>
      </c>
      <c r="B16" s="16">
        <v>5180</v>
      </c>
      <c r="C16" s="16">
        <v>1920</v>
      </c>
      <c r="D16" s="26">
        <f t="shared" si="0"/>
        <v>37.06563706563706</v>
      </c>
      <c r="E16" s="16">
        <v>3116</v>
      </c>
      <c r="F16" s="16">
        <f t="shared" si="1"/>
        <v>-1196</v>
      </c>
      <c r="G16" s="116">
        <f t="shared" si="2"/>
        <v>-38.382541720154045</v>
      </c>
    </row>
    <row r="17" spans="1:7" ht="24.75" customHeight="1">
      <c r="A17" s="74" t="s">
        <v>57</v>
      </c>
      <c r="B17" s="16">
        <v>2800</v>
      </c>
      <c r="C17" s="16">
        <v>861</v>
      </c>
      <c r="D17" s="26">
        <f t="shared" si="0"/>
        <v>30.75</v>
      </c>
      <c r="E17" s="16">
        <v>843</v>
      </c>
      <c r="F17" s="16">
        <f t="shared" si="1"/>
        <v>18</v>
      </c>
      <c r="G17" s="116">
        <f t="shared" si="2"/>
        <v>2.135231316725979</v>
      </c>
    </row>
    <row r="18" spans="1:7" ht="24.75" customHeight="1">
      <c r="A18" s="74" t="s">
        <v>58</v>
      </c>
      <c r="B18" s="16">
        <v>55</v>
      </c>
      <c r="C18" s="16">
        <v>31</v>
      </c>
      <c r="D18" s="26">
        <f t="shared" si="0"/>
        <v>56.36363636363636</v>
      </c>
      <c r="E18" s="16">
        <v>51</v>
      </c>
      <c r="F18" s="16">
        <f t="shared" si="1"/>
        <v>-20</v>
      </c>
      <c r="G18" s="116">
        <f t="shared" si="2"/>
        <v>-39.21568627450981</v>
      </c>
    </row>
    <row r="19" spans="1:7" ht="24.75" customHeight="1">
      <c r="A19" s="74" t="s">
        <v>59</v>
      </c>
      <c r="B19" s="16">
        <v>6</v>
      </c>
      <c r="C19" s="16"/>
      <c r="D19" s="26">
        <f t="shared" si="0"/>
        <v>0</v>
      </c>
      <c r="E19" s="16">
        <v>6</v>
      </c>
      <c r="F19" s="16">
        <f t="shared" si="1"/>
        <v>-6</v>
      </c>
      <c r="G19" s="116">
        <f t="shared" si="2"/>
        <v>-100</v>
      </c>
    </row>
    <row r="20" spans="1:7" ht="24.75" customHeight="1">
      <c r="A20" s="74" t="s">
        <v>60</v>
      </c>
      <c r="B20" s="16">
        <v>65</v>
      </c>
      <c r="C20" s="16">
        <v>6</v>
      </c>
      <c r="D20" s="26">
        <f t="shared" si="0"/>
        <v>9.230769230769232</v>
      </c>
      <c r="E20" s="16">
        <v>32</v>
      </c>
      <c r="F20" s="16">
        <f t="shared" si="1"/>
        <v>-26</v>
      </c>
      <c r="G20" s="116">
        <f t="shared" si="2"/>
        <v>-81.25</v>
      </c>
    </row>
    <row r="21" spans="1:7" ht="24.75" customHeight="1">
      <c r="A21" s="74" t="s">
        <v>61</v>
      </c>
      <c r="B21" s="16">
        <f>SUM(B22:B28)</f>
        <v>90480</v>
      </c>
      <c r="C21" s="16">
        <f>SUM(C22:C28)</f>
        <v>85727</v>
      </c>
      <c r="D21" s="26">
        <f t="shared" si="0"/>
        <v>94.74690539345711</v>
      </c>
      <c r="E21" s="16">
        <f>SUM(E22:E28)</f>
        <v>91595</v>
      </c>
      <c r="F21" s="16">
        <f t="shared" si="1"/>
        <v>-5868</v>
      </c>
      <c r="G21" s="116">
        <f t="shared" si="2"/>
        <v>-6.406463234892734</v>
      </c>
    </row>
    <row r="22" spans="1:7" ht="24.75" customHeight="1">
      <c r="A22" s="74" t="s">
        <v>62</v>
      </c>
      <c r="B22" s="16">
        <v>29980</v>
      </c>
      <c r="C22" s="16">
        <v>23207</v>
      </c>
      <c r="D22" s="26">
        <f t="shared" si="0"/>
        <v>77.40827218145431</v>
      </c>
      <c r="E22" s="16">
        <v>23674</v>
      </c>
      <c r="F22" s="16">
        <f t="shared" si="1"/>
        <v>-467</v>
      </c>
      <c r="G22" s="116">
        <f t="shared" si="2"/>
        <v>-1.972628199712765</v>
      </c>
    </row>
    <row r="23" spans="1:7" ht="24.75" customHeight="1">
      <c r="A23" s="74" t="s">
        <v>63</v>
      </c>
      <c r="B23" s="16">
        <v>3000</v>
      </c>
      <c r="C23" s="16">
        <v>2706</v>
      </c>
      <c r="D23" s="26">
        <f t="shared" si="0"/>
        <v>90.2</v>
      </c>
      <c r="E23" s="16">
        <v>3207</v>
      </c>
      <c r="F23" s="16">
        <f t="shared" si="1"/>
        <v>-501</v>
      </c>
      <c r="G23" s="116">
        <f t="shared" si="2"/>
        <v>-15.622076707202995</v>
      </c>
    </row>
    <row r="24" spans="1:7" ht="24.75" customHeight="1">
      <c r="A24" s="74" t="s">
        <v>64</v>
      </c>
      <c r="B24" s="16">
        <v>3650</v>
      </c>
      <c r="C24" s="16">
        <v>4752</v>
      </c>
      <c r="D24" s="26">
        <f t="shared" si="0"/>
        <v>130.1917808219178</v>
      </c>
      <c r="E24" s="16">
        <v>3526</v>
      </c>
      <c r="F24" s="16">
        <f t="shared" si="1"/>
        <v>1226</v>
      </c>
      <c r="G24" s="116">
        <f t="shared" si="2"/>
        <v>34.77027793533749</v>
      </c>
    </row>
    <row r="25" spans="1:7" ht="24.75" customHeight="1">
      <c r="A25" s="74" t="s">
        <v>65</v>
      </c>
      <c r="B25" s="16">
        <v>6800</v>
      </c>
      <c r="C25" s="16">
        <v>13782</v>
      </c>
      <c r="D25" s="26">
        <f t="shared" si="0"/>
        <v>202.6764705882353</v>
      </c>
      <c r="E25" s="16">
        <v>3521</v>
      </c>
      <c r="F25" s="16">
        <f t="shared" si="1"/>
        <v>10261</v>
      </c>
      <c r="G25" s="116">
        <f t="shared" si="2"/>
        <v>291.4228912240841</v>
      </c>
    </row>
    <row r="26" spans="1:7" ht="34.5" customHeight="1">
      <c r="A26" s="89" t="s">
        <v>66</v>
      </c>
      <c r="B26" s="16">
        <v>38700</v>
      </c>
      <c r="C26" s="16">
        <v>38535</v>
      </c>
      <c r="D26" s="26">
        <f t="shared" si="0"/>
        <v>99.57364341085271</v>
      </c>
      <c r="E26" s="16">
        <v>48285</v>
      </c>
      <c r="F26" s="16">
        <f t="shared" si="1"/>
        <v>-9750</v>
      </c>
      <c r="G26" s="116">
        <f t="shared" si="2"/>
        <v>-20.192606399502953</v>
      </c>
    </row>
    <row r="27" spans="1:7" ht="24.75" customHeight="1">
      <c r="A27" s="89" t="s">
        <v>67</v>
      </c>
      <c r="B27" s="16">
        <v>350</v>
      </c>
      <c r="C27" s="16">
        <v>336</v>
      </c>
      <c r="D27" s="26">
        <f t="shared" si="0"/>
        <v>96</v>
      </c>
      <c r="E27" s="16">
        <v>360</v>
      </c>
      <c r="F27" s="16">
        <f t="shared" si="1"/>
        <v>-24</v>
      </c>
      <c r="G27" s="116">
        <f t="shared" si="2"/>
        <v>-6.666666666666667</v>
      </c>
    </row>
    <row r="28" spans="1:7" ht="24.75" customHeight="1">
      <c r="A28" s="74" t="s">
        <v>68</v>
      </c>
      <c r="B28" s="16">
        <v>8000</v>
      </c>
      <c r="C28" s="16">
        <v>2409</v>
      </c>
      <c r="D28" s="26">
        <f t="shared" si="0"/>
        <v>30.112499999999997</v>
      </c>
      <c r="E28" s="16">
        <v>9022</v>
      </c>
      <c r="F28" s="16">
        <f t="shared" si="1"/>
        <v>-6613</v>
      </c>
      <c r="G28" s="116">
        <f t="shared" si="2"/>
        <v>-73.29860341387719</v>
      </c>
    </row>
    <row r="29" spans="1:7" ht="24.75" customHeight="1">
      <c r="A29" s="74" t="s">
        <v>69</v>
      </c>
      <c r="B29" s="16">
        <f>SUM(B30:B33)</f>
        <v>93925</v>
      </c>
      <c r="C29" s="16">
        <f>SUM(C30:C33)</f>
        <v>90046</v>
      </c>
      <c r="D29" s="26">
        <f t="shared" si="0"/>
        <v>95.87010912962471</v>
      </c>
      <c r="E29" s="16">
        <f>SUM(E30:E33)</f>
        <v>83848</v>
      </c>
      <c r="F29" s="16">
        <f t="shared" si="1"/>
        <v>6198</v>
      </c>
      <c r="G29" s="116">
        <f t="shared" si="2"/>
        <v>7.391947333269726</v>
      </c>
    </row>
    <row r="30" spans="1:7" ht="24.75" customHeight="1">
      <c r="A30" s="74" t="s">
        <v>49</v>
      </c>
      <c r="B30" s="16">
        <f>B9</f>
        <v>44750</v>
      </c>
      <c r="C30" s="16">
        <f>C9</f>
        <v>43830</v>
      </c>
      <c r="D30" s="26">
        <f t="shared" si="0"/>
        <v>97.94413407821229</v>
      </c>
      <c r="E30" s="16">
        <f>E9</f>
        <v>33974</v>
      </c>
      <c r="F30" s="16">
        <f t="shared" si="1"/>
        <v>9856</v>
      </c>
      <c r="G30" s="116">
        <f t="shared" si="2"/>
        <v>29.010419732736796</v>
      </c>
    </row>
    <row r="31" spans="1:7" ht="24.75" customHeight="1">
      <c r="A31" s="74" t="s">
        <v>50</v>
      </c>
      <c r="B31" s="16">
        <f aca="true" t="shared" si="3" ref="B31:B33">B10*1.5</f>
        <v>47100</v>
      </c>
      <c r="C31" s="16">
        <v>43823</v>
      </c>
      <c r="D31" s="26">
        <f t="shared" si="0"/>
        <v>93.04246284501062</v>
      </c>
      <c r="E31" s="16">
        <v>47452</v>
      </c>
      <c r="F31" s="16">
        <f t="shared" si="1"/>
        <v>-3629</v>
      </c>
      <c r="G31" s="116">
        <f t="shared" si="2"/>
        <v>-7.647728230633061</v>
      </c>
    </row>
    <row r="32" spans="1:7" ht="24.75" customHeight="1">
      <c r="A32" s="74" t="s">
        <v>51</v>
      </c>
      <c r="B32" s="16">
        <f t="shared" si="3"/>
        <v>1995</v>
      </c>
      <c r="C32" s="16">
        <f aca="true" t="shared" si="4" ref="C31:C33">C11*1.5</f>
        <v>2286</v>
      </c>
      <c r="D32" s="26">
        <f t="shared" si="0"/>
        <v>114.58646616541353</v>
      </c>
      <c r="E32" s="16">
        <v>2375</v>
      </c>
      <c r="F32" s="16">
        <f t="shared" si="1"/>
        <v>-89</v>
      </c>
      <c r="G32" s="116">
        <f t="shared" si="2"/>
        <v>-3.7473684210526317</v>
      </c>
    </row>
    <row r="33" spans="1:7" ht="24.75" customHeight="1">
      <c r="A33" s="74" t="s">
        <v>70</v>
      </c>
      <c r="B33" s="16">
        <v>80</v>
      </c>
      <c r="C33" s="16">
        <v>107</v>
      </c>
      <c r="D33" s="26">
        <f t="shared" si="0"/>
        <v>133.75</v>
      </c>
      <c r="E33" s="16">
        <v>47</v>
      </c>
      <c r="F33" s="16">
        <f t="shared" si="1"/>
        <v>60</v>
      </c>
      <c r="G33" s="116">
        <f t="shared" si="2"/>
        <v>127.65957446808511</v>
      </c>
    </row>
  </sheetData>
  <sheetProtection/>
  <mergeCells count="8">
    <mergeCell ref="A2:G2"/>
    <mergeCell ref="A3:G3"/>
    <mergeCell ref="C4:D4"/>
    <mergeCell ref="A4:A5"/>
    <mergeCell ref="B4:B5"/>
    <mergeCell ref="E4:E5"/>
    <mergeCell ref="F4:F5"/>
    <mergeCell ref="G4:G5"/>
  </mergeCells>
  <printOptions/>
  <pageMargins left="0.59" right="0.59" top="0.7900000000000001" bottom="0.790000000000000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568"/>
  <sheetViews>
    <sheetView showZeros="0" zoomScaleSheetLayoutView="100" workbookViewId="0" topLeftCell="A1">
      <selection activeCell="G4" sqref="G4:G5"/>
    </sheetView>
  </sheetViews>
  <sheetFormatPr defaultColWidth="9.00390625" defaultRowHeight="14.25"/>
  <cols>
    <col min="1" max="1" width="32.625" style="196" customWidth="1"/>
    <col min="2" max="2" width="8.625" style="197" customWidth="1"/>
    <col min="3" max="3" width="8.625" style="77" customWidth="1"/>
    <col min="4" max="4" width="8.625" style="93" customWidth="1"/>
    <col min="5" max="6" width="8.625" style="77" customWidth="1"/>
    <col min="7" max="7" width="8.625" style="93" customWidth="1"/>
    <col min="8" max="8" width="3.25390625" style="198" customWidth="1"/>
    <col min="9" max="12" width="9.00390625" style="198" customWidth="1"/>
    <col min="13" max="16384" width="9.00390625" style="199" customWidth="1"/>
  </cols>
  <sheetData>
    <row r="1" ht="15.75" customHeight="1">
      <c r="A1" s="200" t="s">
        <v>564</v>
      </c>
    </row>
    <row r="2" spans="1:12" s="1" customFormat="1" ht="45" customHeight="1">
      <c r="A2" s="201" t="s">
        <v>565</v>
      </c>
      <c r="B2" s="60"/>
      <c r="C2" s="60"/>
      <c r="D2" s="111"/>
      <c r="E2" s="60"/>
      <c r="F2" s="60"/>
      <c r="G2" s="111"/>
      <c r="H2" s="198"/>
      <c r="I2" s="198"/>
      <c r="J2" s="198"/>
      <c r="K2" s="198"/>
      <c r="L2" s="198"/>
    </row>
    <row r="3" spans="1:12" s="1" customFormat="1" ht="15.75" customHeight="1">
      <c r="A3" s="202" t="s">
        <v>37</v>
      </c>
      <c r="B3" s="203"/>
      <c r="C3" s="203"/>
      <c r="D3" s="204"/>
      <c r="E3" s="203"/>
      <c r="F3" s="203"/>
      <c r="G3" s="204"/>
      <c r="H3" s="198"/>
      <c r="I3" s="198"/>
      <c r="J3" s="198"/>
      <c r="K3" s="198"/>
      <c r="L3" s="198"/>
    </row>
    <row r="4" spans="1:12" s="1" customFormat="1" ht="24.75" customHeight="1">
      <c r="A4" s="205" t="s">
        <v>74</v>
      </c>
      <c r="B4" s="86" t="s">
        <v>39</v>
      </c>
      <c r="C4" s="86" t="s">
        <v>75</v>
      </c>
      <c r="D4" s="116"/>
      <c r="E4" s="86" t="s">
        <v>41</v>
      </c>
      <c r="F4" s="86" t="s">
        <v>42</v>
      </c>
      <c r="G4" s="41" t="s">
        <v>43</v>
      </c>
      <c r="H4" s="198"/>
      <c r="I4" s="198"/>
      <c r="J4" s="198"/>
      <c r="K4" s="198"/>
      <c r="L4" s="198"/>
    </row>
    <row r="5" spans="1:12" s="1" customFormat="1" ht="24.75" customHeight="1">
      <c r="A5" s="205"/>
      <c r="B5" s="86"/>
      <c r="C5" s="85" t="s">
        <v>76</v>
      </c>
      <c r="D5" s="116" t="s">
        <v>45</v>
      </c>
      <c r="E5" s="86"/>
      <c r="F5" s="86"/>
      <c r="G5" s="41"/>
      <c r="H5" s="198"/>
      <c r="I5" s="198"/>
      <c r="J5" s="198"/>
      <c r="K5" s="198"/>
      <c r="L5" s="198"/>
    </row>
    <row r="6" spans="1:12" s="1" customFormat="1" ht="24.75" customHeight="1">
      <c r="A6" s="206" t="s">
        <v>77</v>
      </c>
      <c r="B6" s="16">
        <f>SUM(B7,B133,B142,B167,B190,B209,B240,B319,B360,B371,B389,B431,B443,B456,B464,B467,B482,B490,B523,B524,B527,B531,B502)</f>
        <v>343173</v>
      </c>
      <c r="C6" s="16">
        <f>SUM(C7,C133,C142,C167,C190,C209,C240,C319,C360,C371,C389,C431,C443,C456,C464,C467,C482,C490,C523,C524,C527,C531,C502)</f>
        <v>334768</v>
      </c>
      <c r="D6" s="116">
        <f>IF(B6=0,"",C6/B6*100)</f>
        <v>97.55079799401469</v>
      </c>
      <c r="E6" s="16">
        <f>SUM(E7,E133,E142,E167,E190,E209,E240,E319,E360,E371,E389,E431,E443,E456,E464,E467,E482,E490,E523,E524,E527,E531,E502)</f>
        <v>330948</v>
      </c>
      <c r="F6" s="16">
        <f>C6-E6</f>
        <v>3820</v>
      </c>
      <c r="G6" s="26">
        <f>IF(E6=0,"",F6/E6*100)</f>
        <v>1.1542598837279574</v>
      </c>
      <c r="H6" s="198"/>
      <c r="I6" s="198"/>
      <c r="J6" s="198"/>
      <c r="K6" s="198"/>
      <c r="L6" s="198"/>
    </row>
    <row r="7" spans="1:12" s="1" customFormat="1" ht="24.75" customHeight="1">
      <c r="A7" s="207" t="s">
        <v>78</v>
      </c>
      <c r="B7" s="16">
        <f>SUM(B8,B16,B23,B30,B38,B45,B53,B55,B60,B63,B68,B71,B119,B73,B75,B81,B85,B89,B94,B99,B104,B109,B116,B131)</f>
        <v>34310</v>
      </c>
      <c r="C7" s="16">
        <f>SUM(C8,C16,C23,C30,C38,C45,C53,C55,C60,C63,C68,C71,C119,C73,C75,C81,C85,C89,C94,C99,C104,C109,C116,C131)</f>
        <v>28729</v>
      </c>
      <c r="D7" s="116">
        <f aca="true" t="shared" si="0" ref="D7:D70">IF(B7=0,"",C7/B7*100)</f>
        <v>83.73360536286796</v>
      </c>
      <c r="E7" s="16">
        <f>SUM(E8,E16,E23,E30,E38,E45,E53,E55,E60,E63,E68,E71,E119,E73,E75,E81,E85,E89,E94,E99,E104,E109,E116,E131)</f>
        <v>31229</v>
      </c>
      <c r="F7" s="16">
        <f aca="true" t="shared" si="1" ref="F7:F70">C7-E7</f>
        <v>-2500</v>
      </c>
      <c r="G7" s="26">
        <f aca="true" t="shared" si="2" ref="G7:G70">IF(E7=0,"",F7/E7*100)</f>
        <v>-8.005379615101347</v>
      </c>
      <c r="H7" s="208"/>
      <c r="I7" s="198"/>
      <c r="J7" s="198"/>
      <c r="K7" s="198"/>
      <c r="L7" s="198"/>
    </row>
    <row r="8" spans="1:12" s="1" customFormat="1" ht="24.75" customHeight="1">
      <c r="A8" s="207" t="s">
        <v>79</v>
      </c>
      <c r="B8" s="16">
        <f>SUM(B9:B15)</f>
        <v>888</v>
      </c>
      <c r="C8" s="16">
        <f>SUM(C9:C15)</f>
        <v>746</v>
      </c>
      <c r="D8" s="116">
        <f t="shared" si="0"/>
        <v>84.009009009009</v>
      </c>
      <c r="E8" s="16">
        <f>SUM(E9:E15)</f>
        <v>890</v>
      </c>
      <c r="F8" s="16">
        <f t="shared" si="1"/>
        <v>-144</v>
      </c>
      <c r="G8" s="26">
        <f t="shared" si="2"/>
        <v>-16.179775280898877</v>
      </c>
      <c r="H8" s="208"/>
      <c r="I8" s="198"/>
      <c r="J8" s="198"/>
      <c r="K8" s="1" t="s">
        <v>80</v>
      </c>
      <c r="L8" s="198"/>
    </row>
    <row r="9" spans="1:12" s="1" customFormat="1" ht="24.75" customHeight="1">
      <c r="A9" s="148" t="s">
        <v>81</v>
      </c>
      <c r="B9" s="16">
        <v>474</v>
      </c>
      <c r="C9" s="16">
        <v>475</v>
      </c>
      <c r="D9" s="116">
        <f t="shared" si="0"/>
        <v>100.21097046413503</v>
      </c>
      <c r="E9" s="16">
        <v>522</v>
      </c>
      <c r="F9" s="16">
        <f t="shared" si="1"/>
        <v>-47</v>
      </c>
      <c r="G9" s="26">
        <f t="shared" si="2"/>
        <v>-9.003831417624522</v>
      </c>
      <c r="H9" s="208"/>
      <c r="I9" s="198"/>
      <c r="J9" s="198"/>
      <c r="K9" s="198"/>
      <c r="L9" s="198"/>
    </row>
    <row r="10" spans="1:12" s="1" customFormat="1" ht="24.75" customHeight="1">
      <c r="A10" s="148" t="s">
        <v>82</v>
      </c>
      <c r="B10" s="16">
        <v>115</v>
      </c>
      <c r="C10" s="16">
        <v>51</v>
      </c>
      <c r="D10" s="116">
        <f t="shared" si="0"/>
        <v>44.34782608695652</v>
      </c>
      <c r="E10" s="16">
        <v>40</v>
      </c>
      <c r="F10" s="16">
        <f t="shared" si="1"/>
        <v>11</v>
      </c>
      <c r="G10" s="26">
        <f t="shared" si="2"/>
        <v>27.500000000000004</v>
      </c>
      <c r="H10" s="208"/>
      <c r="I10" s="198"/>
      <c r="J10" s="198"/>
      <c r="K10" s="198"/>
      <c r="L10" s="198"/>
    </row>
    <row r="11" spans="1:12" s="1" customFormat="1" ht="24.75" customHeight="1">
      <c r="A11" s="148" t="s">
        <v>83</v>
      </c>
      <c r="B11" s="16">
        <v>69</v>
      </c>
      <c r="C11" s="16">
        <v>58</v>
      </c>
      <c r="D11" s="116">
        <f t="shared" si="0"/>
        <v>84.05797101449275</v>
      </c>
      <c r="E11" s="16">
        <v>76</v>
      </c>
      <c r="F11" s="16">
        <f t="shared" si="1"/>
        <v>-18</v>
      </c>
      <c r="G11" s="26">
        <f t="shared" si="2"/>
        <v>-23.684210526315788</v>
      </c>
      <c r="H11" s="208"/>
      <c r="I11" s="198"/>
      <c r="J11" s="198"/>
      <c r="K11" s="198"/>
      <c r="L11" s="198"/>
    </row>
    <row r="12" spans="1:12" s="1" customFormat="1" ht="24.75" customHeight="1">
      <c r="A12" s="148" t="s">
        <v>84</v>
      </c>
      <c r="B12" s="16">
        <v>0</v>
      </c>
      <c r="C12" s="16">
        <v>0</v>
      </c>
      <c r="D12" s="116">
        <f t="shared" si="0"/>
      </c>
      <c r="E12" s="16">
        <v>18</v>
      </c>
      <c r="F12" s="16">
        <f t="shared" si="1"/>
        <v>-18</v>
      </c>
      <c r="G12" s="26">
        <f t="shared" si="2"/>
        <v>-100</v>
      </c>
      <c r="H12" s="208"/>
      <c r="I12" s="198"/>
      <c r="J12" s="198"/>
      <c r="K12" s="198"/>
      <c r="L12" s="198"/>
    </row>
    <row r="13" spans="1:12" s="1" customFormat="1" ht="24.75" customHeight="1">
      <c r="A13" s="148" t="s">
        <v>85</v>
      </c>
      <c r="B13" s="16">
        <v>130</v>
      </c>
      <c r="C13" s="16">
        <v>56</v>
      </c>
      <c r="D13" s="116">
        <f t="shared" si="0"/>
        <v>43.07692307692308</v>
      </c>
      <c r="E13" s="16">
        <v>33</v>
      </c>
      <c r="F13" s="16">
        <f t="shared" si="1"/>
        <v>23</v>
      </c>
      <c r="G13" s="26">
        <f t="shared" si="2"/>
        <v>69.6969696969697</v>
      </c>
      <c r="H13" s="208"/>
      <c r="I13" s="198"/>
      <c r="J13" s="198"/>
      <c r="K13" s="198"/>
      <c r="L13" s="198"/>
    </row>
    <row r="14" spans="1:12" s="1" customFormat="1" ht="24.75" customHeight="1">
      <c r="A14" s="148" t="s">
        <v>86</v>
      </c>
      <c r="B14" s="16">
        <v>98</v>
      </c>
      <c r="C14" s="16">
        <v>96</v>
      </c>
      <c r="D14" s="116">
        <f t="shared" si="0"/>
        <v>97.95918367346938</v>
      </c>
      <c r="E14" s="16">
        <v>104</v>
      </c>
      <c r="F14" s="16">
        <f t="shared" si="1"/>
        <v>-8</v>
      </c>
      <c r="G14" s="26">
        <f t="shared" si="2"/>
        <v>-7.6923076923076925</v>
      </c>
      <c r="H14" s="208"/>
      <c r="I14" s="198"/>
      <c r="J14" s="198"/>
      <c r="K14" s="198"/>
      <c r="L14" s="198"/>
    </row>
    <row r="15" spans="1:12" s="1" customFormat="1" ht="24.75" customHeight="1">
      <c r="A15" s="148" t="s">
        <v>87</v>
      </c>
      <c r="B15" s="16">
        <v>2</v>
      </c>
      <c r="C15" s="16">
        <v>10</v>
      </c>
      <c r="D15" s="116">
        <f t="shared" si="0"/>
        <v>500</v>
      </c>
      <c r="E15" s="16">
        <v>97</v>
      </c>
      <c r="F15" s="16">
        <f t="shared" si="1"/>
        <v>-87</v>
      </c>
      <c r="G15" s="26">
        <f t="shared" si="2"/>
        <v>-89.69072164948454</v>
      </c>
      <c r="H15" s="208"/>
      <c r="I15" s="198"/>
      <c r="J15" s="198"/>
      <c r="K15" s="198"/>
      <c r="L15" s="198"/>
    </row>
    <row r="16" spans="1:12" s="1" customFormat="1" ht="24.75" customHeight="1">
      <c r="A16" s="207" t="s">
        <v>88</v>
      </c>
      <c r="B16" s="16">
        <f>SUM(B17:B22)</f>
        <v>691</v>
      </c>
      <c r="C16" s="16">
        <f>SUM(C17:C22)</f>
        <v>665</v>
      </c>
      <c r="D16" s="116">
        <f t="shared" si="0"/>
        <v>96.23733719247467</v>
      </c>
      <c r="E16" s="16">
        <f>SUM(E17:E22)</f>
        <v>818</v>
      </c>
      <c r="F16" s="16">
        <f t="shared" si="1"/>
        <v>-153</v>
      </c>
      <c r="G16" s="26">
        <f t="shared" si="2"/>
        <v>-18.704156479217605</v>
      </c>
      <c r="H16" s="208"/>
      <c r="I16" s="198"/>
      <c r="J16" s="198"/>
      <c r="K16" s="198"/>
      <c r="L16" s="198"/>
    </row>
    <row r="17" spans="1:12" s="1" customFormat="1" ht="24.75" customHeight="1">
      <c r="A17" s="148" t="s">
        <v>81</v>
      </c>
      <c r="B17" s="16">
        <v>406</v>
      </c>
      <c r="C17" s="16">
        <v>411</v>
      </c>
      <c r="D17" s="116">
        <f t="shared" si="0"/>
        <v>101.23152709359606</v>
      </c>
      <c r="E17" s="16">
        <v>471</v>
      </c>
      <c r="F17" s="16">
        <f t="shared" si="1"/>
        <v>-60</v>
      </c>
      <c r="G17" s="26">
        <f t="shared" si="2"/>
        <v>-12.738853503184714</v>
      </c>
      <c r="H17" s="208"/>
      <c r="I17" s="198"/>
      <c r="J17" s="198"/>
      <c r="K17" s="198"/>
      <c r="L17" s="198"/>
    </row>
    <row r="18" spans="1:12" s="1" customFormat="1" ht="24.75" customHeight="1">
      <c r="A18" s="148" t="s">
        <v>82</v>
      </c>
      <c r="B18" s="16">
        <v>80</v>
      </c>
      <c r="C18" s="16">
        <v>69</v>
      </c>
      <c r="D18" s="116">
        <f t="shared" si="0"/>
        <v>86.25</v>
      </c>
      <c r="E18" s="16">
        <v>76</v>
      </c>
      <c r="F18" s="16">
        <f t="shared" si="1"/>
        <v>-7</v>
      </c>
      <c r="G18" s="26">
        <f t="shared" si="2"/>
        <v>-9.210526315789473</v>
      </c>
      <c r="H18" s="208"/>
      <c r="I18" s="198"/>
      <c r="J18" s="198"/>
      <c r="K18" s="198"/>
      <c r="L18" s="198"/>
    </row>
    <row r="19" spans="1:12" s="1" customFormat="1" ht="24.75" customHeight="1">
      <c r="A19" s="148" t="s">
        <v>89</v>
      </c>
      <c r="B19" s="16">
        <v>68</v>
      </c>
      <c r="C19" s="16">
        <v>48</v>
      </c>
      <c r="D19" s="116">
        <f t="shared" si="0"/>
        <v>70.58823529411765</v>
      </c>
      <c r="E19" s="16">
        <v>64</v>
      </c>
      <c r="F19" s="16">
        <f t="shared" si="1"/>
        <v>-16</v>
      </c>
      <c r="G19" s="26">
        <f t="shared" si="2"/>
        <v>-25</v>
      </c>
      <c r="H19" s="208"/>
      <c r="I19" s="198"/>
      <c r="J19" s="198"/>
      <c r="K19" s="198"/>
      <c r="L19" s="198"/>
    </row>
    <row r="20" spans="1:12" s="1" customFormat="1" ht="24.75" customHeight="1">
      <c r="A20" s="148" t="s">
        <v>90</v>
      </c>
      <c r="B20" s="16">
        <v>25</v>
      </c>
      <c r="C20" s="16">
        <v>25</v>
      </c>
      <c r="D20" s="116">
        <f t="shared" si="0"/>
        <v>100</v>
      </c>
      <c r="E20" s="16">
        <v>22</v>
      </c>
      <c r="F20" s="16">
        <f t="shared" si="1"/>
        <v>3</v>
      </c>
      <c r="G20" s="26">
        <f t="shared" si="2"/>
        <v>13.636363636363635</v>
      </c>
      <c r="H20" s="208"/>
      <c r="I20" s="198"/>
      <c r="J20" s="198"/>
      <c r="K20" s="198"/>
      <c r="L20" s="198"/>
    </row>
    <row r="21" spans="1:12" s="1" customFormat="1" ht="24.75" customHeight="1">
      <c r="A21" s="148" t="s">
        <v>86</v>
      </c>
      <c r="B21" s="16">
        <v>92</v>
      </c>
      <c r="C21" s="16">
        <v>92</v>
      </c>
      <c r="D21" s="116">
        <f t="shared" si="0"/>
        <v>100</v>
      </c>
      <c r="E21" s="16">
        <v>105</v>
      </c>
      <c r="F21" s="16">
        <f t="shared" si="1"/>
        <v>-13</v>
      </c>
      <c r="G21" s="26">
        <f t="shared" si="2"/>
        <v>-12.380952380952381</v>
      </c>
      <c r="H21" s="208"/>
      <c r="I21" s="198"/>
      <c r="J21" s="198"/>
      <c r="K21" s="198"/>
      <c r="L21" s="198"/>
    </row>
    <row r="22" spans="1:12" s="1" customFormat="1" ht="24.75" customHeight="1">
      <c r="A22" s="148" t="s">
        <v>91</v>
      </c>
      <c r="B22" s="16">
        <v>20</v>
      </c>
      <c r="C22" s="16">
        <v>20</v>
      </c>
      <c r="D22" s="116">
        <f t="shared" si="0"/>
        <v>100</v>
      </c>
      <c r="E22" s="16">
        <v>80</v>
      </c>
      <c r="F22" s="16">
        <f t="shared" si="1"/>
        <v>-60</v>
      </c>
      <c r="G22" s="26">
        <f t="shared" si="2"/>
        <v>-75</v>
      </c>
      <c r="H22" s="208"/>
      <c r="I22" s="198"/>
      <c r="J22" s="198"/>
      <c r="K22" s="198"/>
      <c r="L22" s="198"/>
    </row>
    <row r="23" spans="1:12" s="1" customFormat="1" ht="34.5" customHeight="1">
      <c r="A23" s="207" t="s">
        <v>92</v>
      </c>
      <c r="B23" s="16">
        <f>SUM(B24:B29)</f>
        <v>9282</v>
      </c>
      <c r="C23" s="16">
        <f>SUM(C24:C29)</f>
        <v>7930</v>
      </c>
      <c r="D23" s="116">
        <f t="shared" si="0"/>
        <v>85.43417366946778</v>
      </c>
      <c r="E23" s="16">
        <f>SUM(E24:E29)</f>
        <v>8704</v>
      </c>
      <c r="F23" s="16">
        <f t="shared" si="1"/>
        <v>-774</v>
      </c>
      <c r="G23" s="26">
        <f t="shared" si="2"/>
        <v>-8.892463235294118</v>
      </c>
      <c r="H23" s="208"/>
      <c r="I23" s="198"/>
      <c r="J23" s="198"/>
      <c r="K23" s="198"/>
      <c r="L23" s="198"/>
    </row>
    <row r="24" spans="1:12" s="1" customFormat="1" ht="24.75" customHeight="1">
      <c r="A24" s="148" t="s">
        <v>81</v>
      </c>
      <c r="B24" s="16">
        <v>2792</v>
      </c>
      <c r="C24" s="16">
        <v>2691</v>
      </c>
      <c r="D24" s="116">
        <f t="shared" si="0"/>
        <v>96.38252148997135</v>
      </c>
      <c r="E24" s="16">
        <v>2855</v>
      </c>
      <c r="F24" s="16">
        <f t="shared" si="1"/>
        <v>-164</v>
      </c>
      <c r="G24" s="26">
        <f t="shared" si="2"/>
        <v>-5.74430823117338</v>
      </c>
      <c r="H24" s="208"/>
      <c r="I24" s="198"/>
      <c r="J24" s="198"/>
      <c r="K24" s="198"/>
      <c r="L24" s="198"/>
    </row>
    <row r="25" spans="1:12" s="1" customFormat="1" ht="24.75" customHeight="1">
      <c r="A25" s="148" t="s">
        <v>82</v>
      </c>
      <c r="B25" s="16">
        <v>428</v>
      </c>
      <c r="C25" s="16">
        <v>279</v>
      </c>
      <c r="D25" s="116">
        <f t="shared" si="0"/>
        <v>65.18691588785047</v>
      </c>
      <c r="E25" s="16">
        <v>511</v>
      </c>
      <c r="F25" s="16">
        <f t="shared" si="1"/>
        <v>-232</v>
      </c>
      <c r="G25" s="26">
        <f t="shared" si="2"/>
        <v>-45.40117416829745</v>
      </c>
      <c r="H25" s="208"/>
      <c r="I25" s="198"/>
      <c r="J25" s="198"/>
      <c r="K25" s="198"/>
      <c r="L25" s="198"/>
    </row>
    <row r="26" spans="1:12" s="1" customFormat="1" ht="24.75" customHeight="1">
      <c r="A26" s="148" t="s">
        <v>93</v>
      </c>
      <c r="B26" s="16">
        <v>2366</v>
      </c>
      <c r="C26" s="16">
        <v>1892</v>
      </c>
      <c r="D26" s="116">
        <f t="shared" si="0"/>
        <v>79.96618765849534</v>
      </c>
      <c r="E26" s="16">
        <v>2173</v>
      </c>
      <c r="F26" s="16">
        <f t="shared" si="1"/>
        <v>-281</v>
      </c>
      <c r="G26" s="26">
        <f t="shared" si="2"/>
        <v>-12.931431201104465</v>
      </c>
      <c r="H26" s="208"/>
      <c r="I26" s="198"/>
      <c r="J26" s="198"/>
      <c r="K26" s="198"/>
      <c r="L26" s="198"/>
    </row>
    <row r="27" spans="1:12" s="1" customFormat="1" ht="24.75" customHeight="1">
      <c r="A27" s="148" t="s">
        <v>94</v>
      </c>
      <c r="B27" s="16">
        <v>71</v>
      </c>
      <c r="C27" s="16">
        <v>50</v>
      </c>
      <c r="D27" s="116">
        <f t="shared" si="0"/>
        <v>70.4225352112676</v>
      </c>
      <c r="E27" s="16">
        <v>59</v>
      </c>
      <c r="F27" s="16">
        <f t="shared" si="1"/>
        <v>-9</v>
      </c>
      <c r="G27" s="26">
        <f t="shared" si="2"/>
        <v>-15.254237288135593</v>
      </c>
      <c r="H27" s="208"/>
      <c r="I27" s="198"/>
      <c r="J27" s="198"/>
      <c r="K27" s="198"/>
      <c r="L27" s="198"/>
    </row>
    <row r="28" spans="1:12" s="1" customFormat="1" ht="24.75" customHeight="1">
      <c r="A28" s="148" t="s">
        <v>86</v>
      </c>
      <c r="B28" s="16">
        <v>2059</v>
      </c>
      <c r="C28" s="16">
        <v>2082</v>
      </c>
      <c r="D28" s="116">
        <f t="shared" si="0"/>
        <v>101.1170471102477</v>
      </c>
      <c r="E28" s="16">
        <v>2059</v>
      </c>
      <c r="F28" s="16">
        <f t="shared" si="1"/>
        <v>23</v>
      </c>
      <c r="G28" s="26">
        <f t="shared" si="2"/>
        <v>1.117047110247693</v>
      </c>
      <c r="H28" s="198"/>
      <c r="I28" s="198"/>
      <c r="J28" s="198"/>
      <c r="K28" s="198"/>
      <c r="L28" s="198"/>
    </row>
    <row r="29" spans="1:12" s="151" customFormat="1" ht="34.5" customHeight="1">
      <c r="A29" s="148" t="s">
        <v>95</v>
      </c>
      <c r="B29" s="150">
        <v>1566</v>
      </c>
      <c r="C29" s="150">
        <v>936</v>
      </c>
      <c r="D29" s="116">
        <f t="shared" si="0"/>
        <v>59.77011494252874</v>
      </c>
      <c r="E29" s="150">
        <v>1047</v>
      </c>
      <c r="F29" s="16">
        <f t="shared" si="1"/>
        <v>-111</v>
      </c>
      <c r="G29" s="26">
        <f t="shared" si="2"/>
        <v>-10.601719197707736</v>
      </c>
      <c r="H29" s="209"/>
      <c r="I29" s="209"/>
      <c r="J29" s="209"/>
      <c r="K29" s="209"/>
      <c r="L29" s="209"/>
    </row>
    <row r="30" spans="1:12" s="1" customFormat="1" ht="24.75" customHeight="1">
      <c r="A30" s="207" t="s">
        <v>96</v>
      </c>
      <c r="B30" s="16">
        <f>SUM(B31:B37)</f>
        <v>1954</v>
      </c>
      <c r="C30" s="16">
        <f>SUM(C31:C37)</f>
        <v>1482</v>
      </c>
      <c r="D30" s="116">
        <f t="shared" si="0"/>
        <v>75.84442169907881</v>
      </c>
      <c r="E30" s="16">
        <f>SUM(E31:E37)</f>
        <v>1530</v>
      </c>
      <c r="F30" s="16">
        <f t="shared" si="1"/>
        <v>-48</v>
      </c>
      <c r="G30" s="26">
        <f t="shared" si="2"/>
        <v>-3.1372549019607843</v>
      </c>
      <c r="H30" s="198"/>
      <c r="I30" s="198"/>
      <c r="J30" s="198"/>
      <c r="K30" s="198"/>
      <c r="L30" s="198"/>
    </row>
    <row r="31" spans="1:7" ht="24.75" customHeight="1">
      <c r="A31" s="148" t="s">
        <v>81</v>
      </c>
      <c r="B31" s="16">
        <v>820</v>
      </c>
      <c r="C31" s="16">
        <v>781</v>
      </c>
      <c r="D31" s="116">
        <f t="shared" si="0"/>
        <v>95.24390243902438</v>
      </c>
      <c r="E31" s="16">
        <v>857</v>
      </c>
      <c r="F31" s="16">
        <f t="shared" si="1"/>
        <v>-76</v>
      </c>
      <c r="G31" s="26">
        <f t="shared" si="2"/>
        <v>-8.868144690781797</v>
      </c>
    </row>
    <row r="32" spans="1:7" ht="24.75" customHeight="1">
      <c r="A32" s="148" t="s">
        <v>82</v>
      </c>
      <c r="B32" s="16">
        <v>681</v>
      </c>
      <c r="C32" s="16">
        <v>391</v>
      </c>
      <c r="D32" s="116">
        <f t="shared" si="0"/>
        <v>57.415565345080765</v>
      </c>
      <c r="E32" s="16">
        <v>321</v>
      </c>
      <c r="F32" s="16">
        <f t="shared" si="1"/>
        <v>70</v>
      </c>
      <c r="G32" s="26">
        <f t="shared" si="2"/>
        <v>21.806853582554517</v>
      </c>
    </row>
    <row r="33" spans="1:7" ht="24.75" customHeight="1">
      <c r="A33" s="148" t="s">
        <v>97</v>
      </c>
      <c r="B33" s="16">
        <v>15</v>
      </c>
      <c r="C33" s="16">
        <v>54</v>
      </c>
      <c r="D33" s="116">
        <f t="shared" si="0"/>
        <v>360</v>
      </c>
      <c r="E33" s="16">
        <v>50</v>
      </c>
      <c r="F33" s="16">
        <f t="shared" si="1"/>
        <v>4</v>
      </c>
      <c r="G33" s="26">
        <f t="shared" si="2"/>
        <v>8</v>
      </c>
    </row>
    <row r="34" spans="1:7" ht="24.75" customHeight="1">
      <c r="A34" s="148" t="s">
        <v>98</v>
      </c>
      <c r="B34" s="16">
        <v>25</v>
      </c>
      <c r="C34" s="16">
        <v>25</v>
      </c>
      <c r="D34" s="116">
        <f t="shared" si="0"/>
        <v>100</v>
      </c>
      <c r="E34" s="16"/>
      <c r="F34" s="16">
        <f t="shared" si="1"/>
        <v>25</v>
      </c>
      <c r="G34" s="26">
        <f t="shared" si="2"/>
      </c>
    </row>
    <row r="35" spans="1:7" ht="24.75" customHeight="1">
      <c r="A35" s="148" t="s">
        <v>99</v>
      </c>
      <c r="B35" s="16">
        <v>7</v>
      </c>
      <c r="C35" s="16">
        <v>5</v>
      </c>
      <c r="D35" s="116">
        <f t="shared" si="0"/>
        <v>71.42857142857143</v>
      </c>
      <c r="E35" s="16"/>
      <c r="F35" s="16">
        <f t="shared" si="1"/>
        <v>5</v>
      </c>
      <c r="G35" s="26">
        <f t="shared" si="2"/>
      </c>
    </row>
    <row r="36" spans="1:7" ht="24.75" customHeight="1">
      <c r="A36" s="148" t="s">
        <v>86</v>
      </c>
      <c r="B36" s="16">
        <v>206</v>
      </c>
      <c r="C36" s="16">
        <v>174</v>
      </c>
      <c r="D36" s="116">
        <f t="shared" si="0"/>
        <v>84.46601941747572</v>
      </c>
      <c r="E36" s="16">
        <v>171</v>
      </c>
      <c r="F36" s="16">
        <f t="shared" si="1"/>
        <v>3</v>
      </c>
      <c r="G36" s="26">
        <f t="shared" si="2"/>
        <v>1.7543859649122806</v>
      </c>
    </row>
    <row r="37" spans="1:7" ht="24.75" customHeight="1">
      <c r="A37" s="148" t="s">
        <v>100</v>
      </c>
      <c r="B37" s="16">
        <v>200</v>
      </c>
      <c r="C37" s="16">
        <v>52</v>
      </c>
      <c r="D37" s="116">
        <f t="shared" si="0"/>
        <v>26</v>
      </c>
      <c r="E37" s="16">
        <v>131</v>
      </c>
      <c r="F37" s="16">
        <f t="shared" si="1"/>
        <v>-79</v>
      </c>
      <c r="G37" s="26">
        <f t="shared" si="2"/>
        <v>-60.30534351145038</v>
      </c>
    </row>
    <row r="38" spans="1:7" ht="24.75" customHeight="1">
      <c r="A38" s="207" t="s">
        <v>101</v>
      </c>
      <c r="B38" s="16">
        <f>SUM(B39:B44)</f>
        <v>1014</v>
      </c>
      <c r="C38" s="16">
        <f>SUM(C39:C44)</f>
        <v>795</v>
      </c>
      <c r="D38" s="116">
        <f t="shared" si="0"/>
        <v>78.40236686390533</v>
      </c>
      <c r="E38" s="16">
        <f>SUM(E39:E44)</f>
        <v>841</v>
      </c>
      <c r="F38" s="16">
        <f t="shared" si="1"/>
        <v>-46</v>
      </c>
      <c r="G38" s="26">
        <f t="shared" si="2"/>
        <v>-5.469678953626635</v>
      </c>
    </row>
    <row r="39" spans="1:7" ht="24.75" customHeight="1">
      <c r="A39" s="148" t="s">
        <v>81</v>
      </c>
      <c r="B39" s="16">
        <v>454</v>
      </c>
      <c r="C39" s="16">
        <v>444</v>
      </c>
      <c r="D39" s="116">
        <f t="shared" si="0"/>
        <v>97.79735682819384</v>
      </c>
      <c r="E39" s="16">
        <v>489</v>
      </c>
      <c r="F39" s="16">
        <f t="shared" si="1"/>
        <v>-45</v>
      </c>
      <c r="G39" s="26">
        <f t="shared" si="2"/>
        <v>-9.202453987730062</v>
      </c>
    </row>
    <row r="40" spans="1:7" ht="24.75" customHeight="1">
      <c r="A40" s="148" t="s">
        <v>102</v>
      </c>
      <c r="B40" s="16">
        <v>19</v>
      </c>
      <c r="C40" s="16">
        <v>10</v>
      </c>
      <c r="D40" s="116">
        <f t="shared" si="0"/>
        <v>52.63157894736842</v>
      </c>
      <c r="E40" s="16">
        <v>23</v>
      </c>
      <c r="F40" s="16">
        <f t="shared" si="1"/>
        <v>-13</v>
      </c>
      <c r="G40" s="26">
        <f t="shared" si="2"/>
        <v>-56.52173913043478</v>
      </c>
    </row>
    <row r="41" spans="1:7" ht="24.75" customHeight="1">
      <c r="A41" s="148" t="s">
        <v>103</v>
      </c>
      <c r="B41" s="16">
        <v>260</v>
      </c>
      <c r="C41" s="16">
        <v>141</v>
      </c>
      <c r="D41" s="116">
        <f t="shared" si="0"/>
        <v>54.230769230769226</v>
      </c>
      <c r="E41" s="16">
        <v>152</v>
      </c>
      <c r="F41" s="16">
        <f t="shared" si="1"/>
        <v>-11</v>
      </c>
      <c r="G41" s="26">
        <f t="shared" si="2"/>
        <v>-7.236842105263158</v>
      </c>
    </row>
    <row r="42" spans="1:7" ht="24.75" customHeight="1">
      <c r="A42" s="148" t="s">
        <v>104</v>
      </c>
      <c r="B42" s="16">
        <v>116</v>
      </c>
      <c r="C42" s="16">
        <v>41</v>
      </c>
      <c r="D42" s="116">
        <f t="shared" si="0"/>
        <v>35.3448275862069</v>
      </c>
      <c r="E42" s="16">
        <v>4</v>
      </c>
      <c r="F42" s="16">
        <f t="shared" si="1"/>
        <v>37</v>
      </c>
      <c r="G42" s="26">
        <f t="shared" si="2"/>
        <v>925</v>
      </c>
    </row>
    <row r="43" spans="1:7" ht="24.75" customHeight="1">
      <c r="A43" s="148" t="s">
        <v>105</v>
      </c>
      <c r="B43" s="16">
        <v>78</v>
      </c>
      <c r="C43" s="16">
        <v>72</v>
      </c>
      <c r="D43" s="116">
        <f t="shared" si="0"/>
        <v>92.3076923076923</v>
      </c>
      <c r="E43" s="16">
        <v>83</v>
      </c>
      <c r="F43" s="16">
        <f t="shared" si="1"/>
        <v>-11</v>
      </c>
      <c r="G43" s="26">
        <f t="shared" si="2"/>
        <v>-13.253012048192772</v>
      </c>
    </row>
    <row r="44" spans="1:7" ht="24.75" customHeight="1">
      <c r="A44" s="148" t="s">
        <v>86</v>
      </c>
      <c r="B44" s="16">
        <v>87</v>
      </c>
      <c r="C44" s="16">
        <v>87</v>
      </c>
      <c r="D44" s="116">
        <f t="shared" si="0"/>
        <v>100</v>
      </c>
      <c r="E44" s="16">
        <v>90</v>
      </c>
      <c r="F44" s="16">
        <f t="shared" si="1"/>
        <v>-3</v>
      </c>
      <c r="G44" s="26">
        <f t="shared" si="2"/>
        <v>-3.3333333333333335</v>
      </c>
    </row>
    <row r="45" spans="1:7" ht="24.75" customHeight="1">
      <c r="A45" s="207" t="s">
        <v>107</v>
      </c>
      <c r="B45" s="16">
        <f>SUM(B46:B52)</f>
        <v>2240</v>
      </c>
      <c r="C45" s="16">
        <f>SUM(C46:C52)</f>
        <v>1468</v>
      </c>
      <c r="D45" s="116">
        <f t="shared" si="0"/>
        <v>65.53571428571429</v>
      </c>
      <c r="E45" s="16">
        <f>SUM(E46:E52)</f>
        <v>1678</v>
      </c>
      <c r="F45" s="16">
        <f t="shared" si="1"/>
        <v>-210</v>
      </c>
      <c r="G45" s="26">
        <f t="shared" si="2"/>
        <v>-12.514898688915377</v>
      </c>
    </row>
    <row r="46" spans="1:7" ht="24.75" customHeight="1">
      <c r="A46" s="148" t="s">
        <v>81</v>
      </c>
      <c r="B46" s="16">
        <v>579</v>
      </c>
      <c r="C46" s="16">
        <v>569</v>
      </c>
      <c r="D46" s="116">
        <f t="shared" si="0"/>
        <v>98.27288428324698</v>
      </c>
      <c r="E46" s="16">
        <v>656</v>
      </c>
      <c r="F46" s="16">
        <f t="shared" si="1"/>
        <v>-87</v>
      </c>
      <c r="G46" s="26">
        <f t="shared" si="2"/>
        <v>-13.26219512195122</v>
      </c>
    </row>
    <row r="47" spans="1:7" ht="24.75" customHeight="1">
      <c r="A47" s="148" t="s">
        <v>82</v>
      </c>
      <c r="B47" s="16">
        <v>70</v>
      </c>
      <c r="C47" s="16">
        <v>66</v>
      </c>
      <c r="D47" s="116">
        <f t="shared" si="0"/>
        <v>94.28571428571428</v>
      </c>
      <c r="E47" s="16">
        <v>46</v>
      </c>
      <c r="F47" s="16">
        <f t="shared" si="1"/>
        <v>20</v>
      </c>
      <c r="G47" s="26">
        <f t="shared" si="2"/>
        <v>43.47826086956522</v>
      </c>
    </row>
    <row r="48" spans="1:7" ht="24.75" customHeight="1">
      <c r="A48" s="148" t="s">
        <v>108</v>
      </c>
      <c r="B48" s="16">
        <v>55</v>
      </c>
      <c r="C48" s="16">
        <v>49</v>
      </c>
      <c r="D48" s="116">
        <f t="shared" si="0"/>
        <v>89.0909090909091</v>
      </c>
      <c r="E48" s="16">
        <v>45</v>
      </c>
      <c r="F48" s="16">
        <f t="shared" si="1"/>
        <v>4</v>
      </c>
      <c r="G48" s="26">
        <f t="shared" si="2"/>
        <v>8.88888888888889</v>
      </c>
    </row>
    <row r="49" spans="1:7" ht="24.75" customHeight="1">
      <c r="A49" s="148" t="s">
        <v>109</v>
      </c>
      <c r="B49" s="16">
        <v>110</v>
      </c>
      <c r="C49" s="16">
        <v>81</v>
      </c>
      <c r="D49" s="116">
        <f t="shared" si="0"/>
        <v>73.63636363636363</v>
      </c>
      <c r="E49" s="16">
        <v>56</v>
      </c>
      <c r="F49" s="16">
        <f t="shared" si="1"/>
        <v>25</v>
      </c>
      <c r="G49" s="26">
        <f t="shared" si="2"/>
        <v>44.642857142857146</v>
      </c>
    </row>
    <row r="50" spans="1:7" ht="24.75" customHeight="1">
      <c r="A50" s="148" t="s">
        <v>110</v>
      </c>
      <c r="B50" s="16">
        <v>0</v>
      </c>
      <c r="C50" s="16">
        <v>0</v>
      </c>
      <c r="D50" s="116">
        <f t="shared" si="0"/>
      </c>
      <c r="E50" s="16">
        <v>25</v>
      </c>
      <c r="F50" s="16">
        <f t="shared" si="1"/>
        <v>-25</v>
      </c>
      <c r="G50" s="26">
        <f t="shared" si="2"/>
        <v>-100</v>
      </c>
    </row>
    <row r="51" spans="1:7" ht="24.75" customHeight="1">
      <c r="A51" s="148" t="s">
        <v>86</v>
      </c>
      <c r="B51" s="16">
        <v>413</v>
      </c>
      <c r="C51" s="16">
        <v>410</v>
      </c>
      <c r="D51" s="116">
        <f t="shared" si="0"/>
        <v>99.27360774818402</v>
      </c>
      <c r="E51" s="16">
        <v>466</v>
      </c>
      <c r="F51" s="16">
        <f t="shared" si="1"/>
        <v>-56</v>
      </c>
      <c r="G51" s="26">
        <f t="shared" si="2"/>
        <v>-12.017167381974248</v>
      </c>
    </row>
    <row r="52" spans="1:7" ht="24.75" customHeight="1">
      <c r="A52" s="148" t="s">
        <v>111</v>
      </c>
      <c r="B52" s="16">
        <v>1013</v>
      </c>
      <c r="C52" s="16">
        <v>293</v>
      </c>
      <c r="D52" s="116">
        <f t="shared" si="0"/>
        <v>28.923988153998025</v>
      </c>
      <c r="E52" s="16">
        <v>384</v>
      </c>
      <c r="F52" s="16">
        <f t="shared" si="1"/>
        <v>-91</v>
      </c>
      <c r="G52" s="26">
        <f t="shared" si="2"/>
        <v>-23.697916666666664</v>
      </c>
    </row>
    <row r="53" spans="1:7" ht="24.75" customHeight="1">
      <c r="A53" s="207" t="s">
        <v>112</v>
      </c>
      <c r="B53" s="16">
        <f>SUM(B54:B54)</f>
        <v>2500</v>
      </c>
      <c r="C53" s="16">
        <f>SUM(C54:C54)</f>
        <v>2100</v>
      </c>
      <c r="D53" s="116">
        <f t="shared" si="0"/>
        <v>84</v>
      </c>
      <c r="E53" s="16">
        <f>SUM(E54:E54)</f>
        <v>2400</v>
      </c>
      <c r="F53" s="16">
        <f t="shared" si="1"/>
        <v>-300</v>
      </c>
      <c r="G53" s="26">
        <f t="shared" si="2"/>
        <v>-12.5</v>
      </c>
    </row>
    <row r="54" spans="1:7" ht="24.75" customHeight="1">
      <c r="A54" s="148" t="s">
        <v>113</v>
      </c>
      <c r="B54" s="16">
        <v>2500</v>
      </c>
      <c r="C54" s="16">
        <v>2100</v>
      </c>
      <c r="D54" s="116">
        <f t="shared" si="0"/>
        <v>84</v>
      </c>
      <c r="E54" s="16">
        <v>2400</v>
      </c>
      <c r="F54" s="16">
        <f t="shared" si="1"/>
        <v>-300</v>
      </c>
      <c r="G54" s="26">
        <f t="shared" si="2"/>
        <v>-12.5</v>
      </c>
    </row>
    <row r="55" spans="1:7" ht="24.75" customHeight="1">
      <c r="A55" s="207" t="s">
        <v>114</v>
      </c>
      <c r="B55" s="16">
        <f>SUM(B56:B59)</f>
        <v>398</v>
      </c>
      <c r="C55" s="16">
        <f>SUM(C56:C59)</f>
        <v>355</v>
      </c>
      <c r="D55" s="116">
        <f t="shared" si="0"/>
        <v>89.19597989949749</v>
      </c>
      <c r="E55" s="16">
        <f>SUM(E56:E59)</f>
        <v>347</v>
      </c>
      <c r="F55" s="16">
        <f t="shared" si="1"/>
        <v>8</v>
      </c>
      <c r="G55" s="26">
        <f t="shared" si="2"/>
        <v>2.3054755043227666</v>
      </c>
    </row>
    <row r="56" spans="1:7" ht="24.75" customHeight="1">
      <c r="A56" s="148" t="s">
        <v>81</v>
      </c>
      <c r="B56" s="16">
        <v>176</v>
      </c>
      <c r="C56" s="16">
        <v>163</v>
      </c>
      <c r="D56" s="116">
        <f t="shared" si="0"/>
        <v>92.61363636363636</v>
      </c>
      <c r="E56" s="16">
        <v>154</v>
      </c>
      <c r="F56" s="16">
        <f t="shared" si="1"/>
        <v>9</v>
      </c>
      <c r="G56" s="26">
        <f t="shared" si="2"/>
        <v>5.844155844155844</v>
      </c>
    </row>
    <row r="57" spans="1:7" ht="24.75" customHeight="1">
      <c r="A57" s="148" t="s">
        <v>115</v>
      </c>
      <c r="B57" s="16">
        <v>5</v>
      </c>
      <c r="C57" s="16">
        <v>1</v>
      </c>
      <c r="D57" s="116">
        <f t="shared" si="0"/>
        <v>20</v>
      </c>
      <c r="E57" s="16">
        <v>11</v>
      </c>
      <c r="F57" s="16">
        <f t="shared" si="1"/>
        <v>-10</v>
      </c>
      <c r="G57" s="26">
        <f t="shared" si="2"/>
        <v>-90.9090909090909</v>
      </c>
    </row>
    <row r="58" spans="1:7" ht="24.75" customHeight="1">
      <c r="A58" s="148" t="s">
        <v>116</v>
      </c>
      <c r="B58" s="16">
        <v>40</v>
      </c>
      <c r="C58" s="16">
        <v>24</v>
      </c>
      <c r="D58" s="116">
        <f t="shared" si="0"/>
        <v>60</v>
      </c>
      <c r="E58" s="16">
        <v>18</v>
      </c>
      <c r="F58" s="16">
        <f t="shared" si="1"/>
        <v>6</v>
      </c>
      <c r="G58" s="26">
        <f t="shared" si="2"/>
        <v>33.33333333333333</v>
      </c>
    </row>
    <row r="59" spans="1:7" ht="24.75" customHeight="1">
      <c r="A59" s="148" t="s">
        <v>86</v>
      </c>
      <c r="B59" s="16">
        <v>177</v>
      </c>
      <c r="C59" s="16">
        <v>167</v>
      </c>
      <c r="D59" s="116">
        <f t="shared" si="0"/>
        <v>94.35028248587571</v>
      </c>
      <c r="E59" s="16">
        <v>164</v>
      </c>
      <c r="F59" s="16">
        <f t="shared" si="1"/>
        <v>3</v>
      </c>
      <c r="G59" s="26">
        <f t="shared" si="2"/>
        <v>1.8292682926829267</v>
      </c>
    </row>
    <row r="60" spans="1:7" ht="24.75" customHeight="1">
      <c r="A60" s="207" t="s">
        <v>117</v>
      </c>
      <c r="B60" s="16">
        <f>SUM(B61:B62)</f>
        <v>1693</v>
      </c>
      <c r="C60" s="16">
        <f>SUM(C61:C62)</f>
        <v>1556</v>
      </c>
      <c r="D60" s="116">
        <f t="shared" si="0"/>
        <v>91.90785587714116</v>
      </c>
      <c r="E60" s="16">
        <f>SUM(E61:E62)</f>
        <v>1234</v>
      </c>
      <c r="F60" s="16">
        <f t="shared" si="1"/>
        <v>322</v>
      </c>
      <c r="G60" s="26">
        <f t="shared" si="2"/>
        <v>26.094003241491087</v>
      </c>
    </row>
    <row r="61" spans="1:7" ht="24.75" customHeight="1">
      <c r="A61" s="148" t="s">
        <v>118</v>
      </c>
      <c r="B61" s="16">
        <v>1253</v>
      </c>
      <c r="C61" s="16">
        <v>1116</v>
      </c>
      <c r="D61" s="116">
        <f t="shared" si="0"/>
        <v>89.0662410215483</v>
      </c>
      <c r="E61" s="16">
        <v>1177</v>
      </c>
      <c r="F61" s="16">
        <f t="shared" si="1"/>
        <v>-61</v>
      </c>
      <c r="G61" s="26">
        <f t="shared" si="2"/>
        <v>-5.182667799490229</v>
      </c>
    </row>
    <row r="62" spans="1:7" ht="24.75" customHeight="1">
      <c r="A62" s="148" t="s">
        <v>119</v>
      </c>
      <c r="B62" s="16">
        <v>440</v>
      </c>
      <c r="C62" s="16">
        <v>440</v>
      </c>
      <c r="D62" s="116">
        <f t="shared" si="0"/>
        <v>100</v>
      </c>
      <c r="E62" s="16">
        <v>57</v>
      </c>
      <c r="F62" s="16">
        <f t="shared" si="1"/>
        <v>383</v>
      </c>
      <c r="G62" s="26">
        <f t="shared" si="2"/>
        <v>671.9298245614035</v>
      </c>
    </row>
    <row r="63" spans="1:7" ht="24.75" customHeight="1">
      <c r="A63" s="207" t="s">
        <v>120</v>
      </c>
      <c r="B63" s="16">
        <f>SUM(B64:B67)</f>
        <v>1966</v>
      </c>
      <c r="C63" s="16">
        <f>SUM(C64:C67)</f>
        <v>2193</v>
      </c>
      <c r="D63" s="116">
        <f t="shared" si="0"/>
        <v>111.54628687690742</v>
      </c>
      <c r="E63" s="16">
        <f>SUM(E64:E67)</f>
        <v>1906</v>
      </c>
      <c r="F63" s="16">
        <f t="shared" si="1"/>
        <v>287</v>
      </c>
      <c r="G63" s="26">
        <f t="shared" si="2"/>
        <v>15.057712486883526</v>
      </c>
    </row>
    <row r="64" spans="1:7" ht="24.75" customHeight="1">
      <c r="A64" s="148" t="s">
        <v>81</v>
      </c>
      <c r="B64" s="16">
        <v>1687</v>
      </c>
      <c r="C64" s="16">
        <v>1603</v>
      </c>
      <c r="D64" s="116">
        <f t="shared" si="0"/>
        <v>95.0207468879668</v>
      </c>
      <c r="E64" s="16">
        <v>1691</v>
      </c>
      <c r="F64" s="16">
        <f t="shared" si="1"/>
        <v>-88</v>
      </c>
      <c r="G64" s="26">
        <f t="shared" si="2"/>
        <v>-5.2040212891780016</v>
      </c>
    </row>
    <row r="65" spans="1:7" ht="24.75" customHeight="1">
      <c r="A65" s="148" t="s">
        <v>82</v>
      </c>
      <c r="B65" s="16">
        <v>140</v>
      </c>
      <c r="C65" s="16">
        <v>142</v>
      </c>
      <c r="D65" s="116">
        <f t="shared" si="0"/>
        <v>101.42857142857142</v>
      </c>
      <c r="E65" s="16">
        <v>102</v>
      </c>
      <c r="F65" s="16">
        <f t="shared" si="1"/>
        <v>40</v>
      </c>
      <c r="G65" s="26">
        <f t="shared" si="2"/>
        <v>39.21568627450981</v>
      </c>
    </row>
    <row r="66" spans="1:7" ht="24.75" customHeight="1">
      <c r="A66" s="148" t="s">
        <v>86</v>
      </c>
      <c r="B66" s="16">
        <v>120</v>
      </c>
      <c r="C66" s="16">
        <v>140</v>
      </c>
      <c r="D66" s="116">
        <f t="shared" si="0"/>
        <v>116.66666666666667</v>
      </c>
      <c r="E66" s="16">
        <v>113</v>
      </c>
      <c r="F66" s="16">
        <f t="shared" si="1"/>
        <v>27</v>
      </c>
      <c r="G66" s="26">
        <f t="shared" si="2"/>
        <v>23.893805309734514</v>
      </c>
    </row>
    <row r="67" spans="1:7" ht="24.75" customHeight="1">
      <c r="A67" s="148" t="s">
        <v>121</v>
      </c>
      <c r="B67" s="16">
        <v>19</v>
      </c>
      <c r="C67" s="16">
        <v>308</v>
      </c>
      <c r="D67" s="116">
        <f t="shared" si="0"/>
        <v>1621.0526315789473</v>
      </c>
      <c r="E67" s="16"/>
      <c r="F67" s="16">
        <f t="shared" si="1"/>
        <v>308</v>
      </c>
      <c r="G67" s="26">
        <f t="shared" si="2"/>
      </c>
    </row>
    <row r="68" spans="1:7" ht="24.75" customHeight="1">
      <c r="A68" s="207" t="s">
        <v>122</v>
      </c>
      <c r="B68" s="16">
        <f>SUM(B69:B70)</f>
        <v>185</v>
      </c>
      <c r="C68" s="16">
        <f>SUM(C69:C70)</f>
        <v>64</v>
      </c>
      <c r="D68" s="116">
        <f t="shared" si="0"/>
        <v>34.5945945945946</v>
      </c>
      <c r="E68" s="16">
        <f>SUM(E69:E70)</f>
        <v>508</v>
      </c>
      <c r="F68" s="16">
        <f t="shared" si="1"/>
        <v>-444</v>
      </c>
      <c r="G68" s="26">
        <f t="shared" si="2"/>
        <v>-87.4015748031496</v>
      </c>
    </row>
    <row r="69" spans="1:7" ht="24.75" customHeight="1">
      <c r="A69" s="148" t="s">
        <v>82</v>
      </c>
      <c r="B69" s="16">
        <v>50</v>
      </c>
      <c r="C69" s="16">
        <v>39</v>
      </c>
      <c r="D69" s="116">
        <f t="shared" si="0"/>
        <v>78</v>
      </c>
      <c r="E69" s="16">
        <v>120</v>
      </c>
      <c r="F69" s="16">
        <f t="shared" si="1"/>
        <v>-81</v>
      </c>
      <c r="G69" s="26">
        <f t="shared" si="2"/>
        <v>-67.5</v>
      </c>
    </row>
    <row r="70" spans="1:7" ht="24.75" customHeight="1">
      <c r="A70" s="148" t="s">
        <v>124</v>
      </c>
      <c r="B70" s="16">
        <v>135</v>
      </c>
      <c r="C70" s="16">
        <v>25</v>
      </c>
      <c r="D70" s="116">
        <f t="shared" si="0"/>
        <v>18.51851851851852</v>
      </c>
      <c r="E70" s="16">
        <v>388</v>
      </c>
      <c r="F70" s="16">
        <f t="shared" si="1"/>
        <v>-363</v>
      </c>
      <c r="G70" s="26">
        <f t="shared" si="2"/>
        <v>-93.55670103092784</v>
      </c>
    </row>
    <row r="71" spans="1:7" ht="24.75" customHeight="1">
      <c r="A71" s="207" t="s">
        <v>125</v>
      </c>
      <c r="B71" s="16">
        <f>SUM(B72:B72)</f>
        <v>0</v>
      </c>
      <c r="C71" s="16">
        <f>SUM(C72:C72)</f>
        <v>42</v>
      </c>
      <c r="D71" s="116">
        <f aca="true" t="shared" si="3" ref="D71:D134">IF(B71=0,"",C71/B71*100)</f>
      </c>
      <c r="E71" s="16">
        <f>SUM(E72:E72)</f>
        <v>0</v>
      </c>
      <c r="F71" s="16">
        <f aca="true" t="shared" si="4" ref="F71:F134">C71-E71</f>
        <v>42</v>
      </c>
      <c r="G71" s="26">
        <f aca="true" t="shared" si="5" ref="G71:G134">IF(E71=0,"",F71/E71*100)</f>
      </c>
    </row>
    <row r="72" spans="1:7" ht="24.75" customHeight="1">
      <c r="A72" s="148" t="s">
        <v>126</v>
      </c>
      <c r="B72" s="16">
        <v>0</v>
      </c>
      <c r="C72" s="16">
        <v>42</v>
      </c>
      <c r="D72" s="116">
        <f t="shared" si="3"/>
      </c>
      <c r="E72" s="16"/>
      <c r="F72" s="16">
        <f t="shared" si="4"/>
        <v>42</v>
      </c>
      <c r="G72" s="26">
        <f t="shared" si="5"/>
      </c>
    </row>
    <row r="73" spans="1:7" ht="24.75" customHeight="1">
      <c r="A73" s="207" t="s">
        <v>127</v>
      </c>
      <c r="B73" s="16">
        <f>SUM(B74:B74)</f>
        <v>0</v>
      </c>
      <c r="C73" s="16">
        <f>SUM(C74:C74)</f>
        <v>7</v>
      </c>
      <c r="D73" s="116">
        <f t="shared" si="3"/>
      </c>
      <c r="E73" s="16">
        <f>SUM(E74:E74)</f>
        <v>0</v>
      </c>
      <c r="F73" s="16">
        <f t="shared" si="4"/>
        <v>7</v>
      </c>
      <c r="G73" s="26">
        <f t="shared" si="5"/>
      </c>
    </row>
    <row r="74" spans="1:7" ht="24.75" customHeight="1">
      <c r="A74" s="148" t="s">
        <v>128</v>
      </c>
      <c r="B74" s="16">
        <v>0</v>
      </c>
      <c r="C74" s="16">
        <v>7</v>
      </c>
      <c r="D74" s="116">
        <f t="shared" si="3"/>
      </c>
      <c r="E74" s="16">
        <v>0</v>
      </c>
      <c r="F74" s="16">
        <f t="shared" si="4"/>
        <v>7</v>
      </c>
      <c r="G74" s="26">
        <f t="shared" si="5"/>
      </c>
    </row>
    <row r="75" spans="1:7" ht="24.75" customHeight="1">
      <c r="A75" s="207" t="s">
        <v>129</v>
      </c>
      <c r="B75" s="16">
        <f>SUM(B76:B80)</f>
        <v>1957</v>
      </c>
      <c r="C75" s="16">
        <f>SUM(C76:C80)</f>
        <v>1279</v>
      </c>
      <c r="D75" s="116">
        <f t="shared" si="3"/>
        <v>65.3551354113439</v>
      </c>
      <c r="E75" s="16">
        <f>SUM(E76:E80)</f>
        <v>1173</v>
      </c>
      <c r="F75" s="16">
        <f t="shared" si="4"/>
        <v>106</v>
      </c>
      <c r="G75" s="26">
        <f t="shared" si="5"/>
        <v>9.036658141517478</v>
      </c>
    </row>
    <row r="76" spans="1:7" ht="24.75" customHeight="1">
      <c r="A76" s="148" t="s">
        <v>81</v>
      </c>
      <c r="B76" s="16">
        <v>308</v>
      </c>
      <c r="C76" s="16">
        <v>275</v>
      </c>
      <c r="D76" s="116">
        <f t="shared" si="3"/>
        <v>89.28571428571429</v>
      </c>
      <c r="E76" s="16">
        <v>324</v>
      </c>
      <c r="F76" s="16">
        <f t="shared" si="4"/>
        <v>-49</v>
      </c>
      <c r="G76" s="26">
        <f t="shared" si="5"/>
        <v>-15.123456790123457</v>
      </c>
    </row>
    <row r="77" spans="1:7" ht="24.75" customHeight="1">
      <c r="A77" s="148" t="s">
        <v>82</v>
      </c>
      <c r="B77" s="16">
        <v>1320</v>
      </c>
      <c r="C77" s="16">
        <v>738</v>
      </c>
      <c r="D77" s="116">
        <f t="shared" si="3"/>
        <v>55.90909090909091</v>
      </c>
      <c r="E77" s="16">
        <v>627</v>
      </c>
      <c r="F77" s="16">
        <f t="shared" si="4"/>
        <v>111</v>
      </c>
      <c r="G77" s="26">
        <f t="shared" si="5"/>
        <v>17.703349282296653</v>
      </c>
    </row>
    <row r="78" spans="1:7" ht="24.75" customHeight="1">
      <c r="A78" s="148" t="s">
        <v>130</v>
      </c>
      <c r="B78" s="16">
        <v>5</v>
      </c>
      <c r="C78" s="16">
        <v>4</v>
      </c>
      <c r="D78" s="116">
        <f t="shared" si="3"/>
        <v>80</v>
      </c>
      <c r="E78" s="16"/>
      <c r="F78" s="16">
        <f t="shared" si="4"/>
        <v>4</v>
      </c>
      <c r="G78" s="26">
        <f t="shared" si="5"/>
      </c>
    </row>
    <row r="79" spans="1:7" ht="24.75" customHeight="1">
      <c r="A79" s="148" t="s">
        <v>131</v>
      </c>
      <c r="B79" s="16">
        <v>324</v>
      </c>
      <c r="C79" s="16">
        <v>260</v>
      </c>
      <c r="D79" s="116">
        <f t="shared" si="3"/>
        <v>80.24691358024691</v>
      </c>
      <c r="E79" s="16">
        <v>184</v>
      </c>
      <c r="F79" s="16">
        <f t="shared" si="4"/>
        <v>76</v>
      </c>
      <c r="G79" s="26">
        <f t="shared" si="5"/>
        <v>41.30434782608695</v>
      </c>
    </row>
    <row r="80" spans="1:7" ht="24.75" customHeight="1">
      <c r="A80" s="148" t="s">
        <v>132</v>
      </c>
      <c r="B80" s="16">
        <v>0</v>
      </c>
      <c r="C80" s="16">
        <v>2</v>
      </c>
      <c r="D80" s="116">
        <f t="shared" si="3"/>
      </c>
      <c r="E80" s="16">
        <v>38</v>
      </c>
      <c r="F80" s="16">
        <f t="shared" si="4"/>
        <v>-36</v>
      </c>
      <c r="G80" s="26">
        <f t="shared" si="5"/>
        <v>-94.73684210526315</v>
      </c>
    </row>
    <row r="81" spans="1:7" ht="24.75" customHeight="1">
      <c r="A81" s="207" t="s">
        <v>133</v>
      </c>
      <c r="B81" s="16">
        <f>SUM(B82:B84)</f>
        <v>375</v>
      </c>
      <c r="C81" s="16">
        <f>SUM(C82:C84)</f>
        <v>287</v>
      </c>
      <c r="D81" s="116">
        <f t="shared" si="3"/>
        <v>76.53333333333333</v>
      </c>
      <c r="E81" s="16">
        <f>SUM(E82:E84)</f>
        <v>322</v>
      </c>
      <c r="F81" s="16">
        <f t="shared" si="4"/>
        <v>-35</v>
      </c>
      <c r="G81" s="26">
        <f t="shared" si="5"/>
        <v>-10.869565217391305</v>
      </c>
    </row>
    <row r="82" spans="1:7" ht="24.75" customHeight="1">
      <c r="A82" s="148" t="s">
        <v>81</v>
      </c>
      <c r="B82" s="16">
        <v>208</v>
      </c>
      <c r="C82" s="16">
        <v>216</v>
      </c>
      <c r="D82" s="116">
        <f t="shared" si="3"/>
        <v>103.84615384615385</v>
      </c>
      <c r="E82" s="16">
        <v>240</v>
      </c>
      <c r="F82" s="16">
        <f t="shared" si="4"/>
        <v>-24</v>
      </c>
      <c r="G82" s="26">
        <f t="shared" si="5"/>
        <v>-10</v>
      </c>
    </row>
    <row r="83" spans="1:7" ht="24.75" customHeight="1">
      <c r="A83" s="148" t="s">
        <v>82</v>
      </c>
      <c r="B83" s="16">
        <v>136</v>
      </c>
      <c r="C83" s="16">
        <v>40</v>
      </c>
      <c r="D83" s="116">
        <f t="shared" si="3"/>
        <v>29.411764705882355</v>
      </c>
      <c r="E83" s="16">
        <v>54</v>
      </c>
      <c r="F83" s="16">
        <f t="shared" si="4"/>
        <v>-14</v>
      </c>
      <c r="G83" s="26">
        <f t="shared" si="5"/>
        <v>-25.925925925925924</v>
      </c>
    </row>
    <row r="84" spans="1:7" ht="24.75" customHeight="1">
      <c r="A84" s="148" t="s">
        <v>134</v>
      </c>
      <c r="B84" s="16">
        <v>31</v>
      </c>
      <c r="C84" s="16">
        <v>31</v>
      </c>
      <c r="D84" s="116">
        <f t="shared" si="3"/>
        <v>100</v>
      </c>
      <c r="E84" s="16">
        <v>28</v>
      </c>
      <c r="F84" s="16">
        <f t="shared" si="4"/>
        <v>3</v>
      </c>
      <c r="G84" s="26">
        <f t="shared" si="5"/>
        <v>10.714285714285714</v>
      </c>
    </row>
    <row r="85" spans="1:7" ht="24.75" customHeight="1">
      <c r="A85" s="207" t="s">
        <v>135</v>
      </c>
      <c r="B85" s="16">
        <f>SUM(B86:B88)</f>
        <v>51</v>
      </c>
      <c r="C85" s="16">
        <f>SUM(C86:C88)</f>
        <v>51</v>
      </c>
      <c r="D85" s="116">
        <f t="shared" si="3"/>
        <v>100</v>
      </c>
      <c r="E85" s="16">
        <f>SUM(E86:E88)</f>
        <v>45</v>
      </c>
      <c r="F85" s="16">
        <f t="shared" si="4"/>
        <v>6</v>
      </c>
      <c r="G85" s="26">
        <f t="shared" si="5"/>
        <v>13.333333333333334</v>
      </c>
    </row>
    <row r="86" spans="1:7" ht="24.75" customHeight="1">
      <c r="A86" s="148" t="s">
        <v>81</v>
      </c>
      <c r="B86" s="16">
        <v>28</v>
      </c>
      <c r="C86" s="16">
        <v>28</v>
      </c>
      <c r="D86" s="116">
        <f t="shared" si="3"/>
        <v>100</v>
      </c>
      <c r="E86" s="16">
        <v>30</v>
      </c>
      <c r="F86" s="16">
        <f t="shared" si="4"/>
        <v>-2</v>
      </c>
      <c r="G86" s="26">
        <f t="shared" si="5"/>
        <v>-6.666666666666667</v>
      </c>
    </row>
    <row r="87" spans="1:7" ht="24.75" customHeight="1">
      <c r="A87" s="148" t="s">
        <v>90</v>
      </c>
      <c r="B87" s="16">
        <v>15</v>
      </c>
      <c r="C87" s="16">
        <v>16</v>
      </c>
      <c r="D87" s="116">
        <f t="shared" si="3"/>
        <v>106.66666666666667</v>
      </c>
      <c r="E87" s="16">
        <v>7</v>
      </c>
      <c r="F87" s="16">
        <f t="shared" si="4"/>
        <v>9</v>
      </c>
      <c r="G87" s="26">
        <f t="shared" si="5"/>
        <v>128.57142857142858</v>
      </c>
    </row>
    <row r="88" spans="1:7" ht="34.5" customHeight="1">
      <c r="A88" s="148" t="s">
        <v>136</v>
      </c>
      <c r="B88" s="16">
        <v>8</v>
      </c>
      <c r="C88" s="16">
        <v>7</v>
      </c>
      <c r="D88" s="116">
        <f t="shared" si="3"/>
        <v>87.5</v>
      </c>
      <c r="E88" s="16">
        <v>8</v>
      </c>
      <c r="F88" s="16">
        <f t="shared" si="4"/>
        <v>-1</v>
      </c>
      <c r="G88" s="26">
        <f t="shared" si="5"/>
        <v>-12.5</v>
      </c>
    </row>
    <row r="89" spans="1:7" ht="24.75" customHeight="1">
      <c r="A89" s="207" t="s">
        <v>137</v>
      </c>
      <c r="B89" s="16">
        <f>SUM(B90:B93)</f>
        <v>1074</v>
      </c>
      <c r="C89" s="16">
        <f>SUM(C90:C93)</f>
        <v>1029</v>
      </c>
      <c r="D89" s="116">
        <f t="shared" si="3"/>
        <v>95.81005586592178</v>
      </c>
      <c r="E89" s="16">
        <f>SUM(E90:E93)</f>
        <v>994</v>
      </c>
      <c r="F89" s="16">
        <f t="shared" si="4"/>
        <v>35</v>
      </c>
      <c r="G89" s="26">
        <f t="shared" si="5"/>
        <v>3.5211267605633805</v>
      </c>
    </row>
    <row r="90" spans="1:7" ht="24.75" customHeight="1">
      <c r="A90" s="148" t="s">
        <v>81</v>
      </c>
      <c r="B90" s="16">
        <v>581</v>
      </c>
      <c r="C90" s="16">
        <v>565</v>
      </c>
      <c r="D90" s="116">
        <f t="shared" si="3"/>
        <v>97.24612736660929</v>
      </c>
      <c r="E90" s="16">
        <v>649</v>
      </c>
      <c r="F90" s="16">
        <f t="shared" si="4"/>
        <v>-84</v>
      </c>
      <c r="G90" s="26">
        <f t="shared" si="5"/>
        <v>-12.942989214175654</v>
      </c>
    </row>
    <row r="91" spans="1:7" ht="24.75" customHeight="1">
      <c r="A91" s="148" t="s">
        <v>82</v>
      </c>
      <c r="B91" s="16">
        <v>329</v>
      </c>
      <c r="C91" s="16">
        <v>305</v>
      </c>
      <c r="D91" s="116">
        <f t="shared" si="3"/>
        <v>92.70516717325228</v>
      </c>
      <c r="E91" s="16">
        <v>168</v>
      </c>
      <c r="F91" s="16">
        <f t="shared" si="4"/>
        <v>137</v>
      </c>
      <c r="G91" s="26">
        <f t="shared" si="5"/>
        <v>81.54761904761905</v>
      </c>
    </row>
    <row r="92" spans="1:7" ht="24.75" customHeight="1">
      <c r="A92" s="148" t="s">
        <v>86</v>
      </c>
      <c r="B92" s="16">
        <v>149</v>
      </c>
      <c r="C92" s="16">
        <v>145</v>
      </c>
      <c r="D92" s="116">
        <f t="shared" si="3"/>
        <v>97.31543624161074</v>
      </c>
      <c r="E92" s="16">
        <v>150</v>
      </c>
      <c r="F92" s="16">
        <f t="shared" si="4"/>
        <v>-5</v>
      </c>
      <c r="G92" s="26">
        <f t="shared" si="5"/>
        <v>-3.3333333333333335</v>
      </c>
    </row>
    <row r="93" spans="1:7" ht="24.75" customHeight="1">
      <c r="A93" s="148" t="s">
        <v>138</v>
      </c>
      <c r="B93" s="16">
        <v>15</v>
      </c>
      <c r="C93" s="16">
        <v>14</v>
      </c>
      <c r="D93" s="116">
        <f t="shared" si="3"/>
        <v>93.33333333333333</v>
      </c>
      <c r="E93" s="16">
        <v>27</v>
      </c>
      <c r="F93" s="16">
        <f t="shared" si="4"/>
        <v>-13</v>
      </c>
      <c r="G93" s="26">
        <f t="shared" si="5"/>
        <v>-48.148148148148145</v>
      </c>
    </row>
    <row r="94" spans="1:7" ht="34.5" customHeight="1">
      <c r="A94" s="207" t="s">
        <v>139</v>
      </c>
      <c r="B94" s="16">
        <f>SUM(B95:B98)</f>
        <v>1929</v>
      </c>
      <c r="C94" s="16">
        <f>SUM(C95:C98)</f>
        <v>1658</v>
      </c>
      <c r="D94" s="116">
        <f t="shared" si="3"/>
        <v>85.95127008812857</v>
      </c>
      <c r="E94" s="16">
        <f>SUM(E95:E98)</f>
        <v>1720</v>
      </c>
      <c r="F94" s="16">
        <f t="shared" si="4"/>
        <v>-62</v>
      </c>
      <c r="G94" s="26">
        <f t="shared" si="5"/>
        <v>-3.604651162790698</v>
      </c>
    </row>
    <row r="95" spans="1:7" ht="24.75" customHeight="1">
      <c r="A95" s="148" t="s">
        <v>81</v>
      </c>
      <c r="B95" s="16">
        <v>1178</v>
      </c>
      <c r="C95" s="16">
        <v>1154</v>
      </c>
      <c r="D95" s="116">
        <f t="shared" si="3"/>
        <v>97.96264855687606</v>
      </c>
      <c r="E95" s="16">
        <v>1316</v>
      </c>
      <c r="F95" s="16">
        <f t="shared" si="4"/>
        <v>-162</v>
      </c>
      <c r="G95" s="26">
        <f t="shared" si="5"/>
        <v>-12.310030395136778</v>
      </c>
    </row>
    <row r="96" spans="1:7" ht="24.75" customHeight="1">
      <c r="A96" s="148" t="s">
        <v>82</v>
      </c>
      <c r="B96" s="16">
        <v>141</v>
      </c>
      <c r="C96" s="16">
        <v>282</v>
      </c>
      <c r="D96" s="116">
        <f t="shared" si="3"/>
        <v>200</v>
      </c>
      <c r="E96" s="16">
        <v>134</v>
      </c>
      <c r="F96" s="16">
        <f t="shared" si="4"/>
        <v>148</v>
      </c>
      <c r="G96" s="26">
        <f t="shared" si="5"/>
        <v>110.44776119402985</v>
      </c>
    </row>
    <row r="97" spans="1:7" ht="24.75" customHeight="1">
      <c r="A97" s="148" t="s">
        <v>140</v>
      </c>
      <c r="B97" s="16">
        <v>434</v>
      </c>
      <c r="C97" s="16">
        <v>61</v>
      </c>
      <c r="D97" s="116">
        <f t="shared" si="3"/>
        <v>14.055299539170507</v>
      </c>
      <c r="E97" s="16">
        <v>137</v>
      </c>
      <c r="F97" s="16">
        <f t="shared" si="4"/>
        <v>-76</v>
      </c>
      <c r="G97" s="26">
        <f t="shared" si="5"/>
        <v>-55.47445255474452</v>
      </c>
    </row>
    <row r="98" spans="1:7" ht="24.75" customHeight="1">
      <c r="A98" s="148" t="s">
        <v>86</v>
      </c>
      <c r="B98" s="16">
        <v>176</v>
      </c>
      <c r="C98" s="16">
        <v>161</v>
      </c>
      <c r="D98" s="116">
        <f t="shared" si="3"/>
        <v>91.47727272727273</v>
      </c>
      <c r="E98" s="16">
        <v>133</v>
      </c>
      <c r="F98" s="16">
        <f t="shared" si="4"/>
        <v>28</v>
      </c>
      <c r="G98" s="26">
        <f t="shared" si="5"/>
        <v>21.052631578947366</v>
      </c>
    </row>
    <row r="99" spans="1:7" ht="24.75" customHeight="1">
      <c r="A99" s="207" t="s">
        <v>141</v>
      </c>
      <c r="B99" s="16">
        <f>SUM(B100:B103)</f>
        <v>1089</v>
      </c>
      <c r="C99" s="16">
        <f>SUM(C100:C103)</f>
        <v>1039</v>
      </c>
      <c r="D99" s="116">
        <f t="shared" si="3"/>
        <v>95.40863177226814</v>
      </c>
      <c r="E99" s="16">
        <f>SUM(E100:E103)</f>
        <v>1225</v>
      </c>
      <c r="F99" s="16">
        <f t="shared" si="4"/>
        <v>-186</v>
      </c>
      <c r="G99" s="26">
        <f t="shared" si="5"/>
        <v>-15.183673469387754</v>
      </c>
    </row>
    <row r="100" spans="1:7" ht="24.75" customHeight="1">
      <c r="A100" s="148" t="s">
        <v>81</v>
      </c>
      <c r="B100" s="16">
        <v>573</v>
      </c>
      <c r="C100" s="16">
        <v>606</v>
      </c>
      <c r="D100" s="116">
        <f t="shared" si="3"/>
        <v>105.75916230366491</v>
      </c>
      <c r="E100" s="16">
        <v>672</v>
      </c>
      <c r="F100" s="16">
        <f t="shared" si="4"/>
        <v>-66</v>
      </c>
      <c r="G100" s="26">
        <f t="shared" si="5"/>
        <v>-9.821428571428571</v>
      </c>
    </row>
    <row r="101" spans="1:7" ht="24.75" customHeight="1">
      <c r="A101" s="148" t="s">
        <v>82</v>
      </c>
      <c r="B101" s="16">
        <v>217</v>
      </c>
      <c r="C101" s="16">
        <v>131</v>
      </c>
      <c r="D101" s="116">
        <f t="shared" si="3"/>
        <v>60.36866359447005</v>
      </c>
      <c r="E101" s="16">
        <v>200</v>
      </c>
      <c r="F101" s="16">
        <f t="shared" si="4"/>
        <v>-69</v>
      </c>
      <c r="G101" s="26">
        <f t="shared" si="5"/>
        <v>-34.5</v>
      </c>
    </row>
    <row r="102" spans="1:7" ht="24.75" customHeight="1">
      <c r="A102" s="148" t="s">
        <v>86</v>
      </c>
      <c r="B102" s="16">
        <v>75</v>
      </c>
      <c r="C102" s="16">
        <v>75</v>
      </c>
      <c r="D102" s="116">
        <f t="shared" si="3"/>
        <v>100</v>
      </c>
      <c r="E102" s="16">
        <v>87</v>
      </c>
      <c r="F102" s="16">
        <f t="shared" si="4"/>
        <v>-12</v>
      </c>
      <c r="G102" s="26">
        <f t="shared" si="5"/>
        <v>-13.793103448275861</v>
      </c>
    </row>
    <row r="103" spans="1:7" ht="24.75" customHeight="1">
      <c r="A103" s="148" t="s">
        <v>142</v>
      </c>
      <c r="B103" s="16">
        <v>224</v>
      </c>
      <c r="C103" s="16">
        <v>227</v>
      </c>
      <c r="D103" s="116">
        <f t="shared" si="3"/>
        <v>101.33928571428572</v>
      </c>
      <c r="E103" s="16">
        <v>266</v>
      </c>
      <c r="F103" s="16">
        <f t="shared" si="4"/>
        <v>-39</v>
      </c>
      <c r="G103" s="26">
        <f t="shared" si="5"/>
        <v>-14.661654135338345</v>
      </c>
    </row>
    <row r="104" spans="1:7" ht="24.75" customHeight="1">
      <c r="A104" s="207" t="s">
        <v>143</v>
      </c>
      <c r="B104" s="16">
        <f>SUM(B105:B108)</f>
        <v>1287</v>
      </c>
      <c r="C104" s="16">
        <f>SUM(C105:C108)</f>
        <v>742</v>
      </c>
      <c r="D104" s="116">
        <f t="shared" si="3"/>
        <v>57.65345765345765</v>
      </c>
      <c r="E104" s="16">
        <f>SUM(E105:E108)</f>
        <v>1122</v>
      </c>
      <c r="F104" s="16">
        <f t="shared" si="4"/>
        <v>-380</v>
      </c>
      <c r="G104" s="26">
        <f t="shared" si="5"/>
        <v>-33.8680926916221</v>
      </c>
    </row>
    <row r="105" spans="1:7" ht="24.75" customHeight="1">
      <c r="A105" s="148" t="s">
        <v>81</v>
      </c>
      <c r="B105" s="16">
        <v>356</v>
      </c>
      <c r="C105" s="16">
        <v>306</v>
      </c>
      <c r="D105" s="116">
        <f t="shared" si="3"/>
        <v>85.95505617977528</v>
      </c>
      <c r="E105" s="16">
        <v>473</v>
      </c>
      <c r="F105" s="16">
        <f t="shared" si="4"/>
        <v>-167</v>
      </c>
      <c r="G105" s="26">
        <f t="shared" si="5"/>
        <v>-35.30655391120507</v>
      </c>
    </row>
    <row r="106" spans="1:7" ht="24.75" customHeight="1">
      <c r="A106" s="148" t="s">
        <v>82</v>
      </c>
      <c r="B106" s="16">
        <v>758</v>
      </c>
      <c r="C106" s="16">
        <v>332</v>
      </c>
      <c r="D106" s="116">
        <f t="shared" si="3"/>
        <v>43.79947229551451</v>
      </c>
      <c r="E106" s="16">
        <v>419</v>
      </c>
      <c r="F106" s="16">
        <f t="shared" si="4"/>
        <v>-87</v>
      </c>
      <c r="G106" s="26">
        <f t="shared" si="5"/>
        <v>-20.763723150357997</v>
      </c>
    </row>
    <row r="107" spans="1:7" ht="24.75" customHeight="1">
      <c r="A107" s="148" t="s">
        <v>86</v>
      </c>
      <c r="B107" s="16">
        <v>8</v>
      </c>
      <c r="C107" s="16">
        <v>8</v>
      </c>
      <c r="D107" s="116">
        <f t="shared" si="3"/>
        <v>100</v>
      </c>
      <c r="E107" s="16">
        <v>73</v>
      </c>
      <c r="F107" s="16">
        <f t="shared" si="4"/>
        <v>-65</v>
      </c>
      <c r="G107" s="26">
        <f t="shared" si="5"/>
        <v>-89.04109589041096</v>
      </c>
    </row>
    <row r="108" spans="1:7" ht="24.75" customHeight="1">
      <c r="A108" s="148" t="s">
        <v>144</v>
      </c>
      <c r="B108" s="16">
        <v>165</v>
      </c>
      <c r="C108" s="16">
        <v>96</v>
      </c>
      <c r="D108" s="116">
        <f t="shared" si="3"/>
        <v>58.18181818181818</v>
      </c>
      <c r="E108" s="16">
        <v>157</v>
      </c>
      <c r="F108" s="16">
        <f t="shared" si="4"/>
        <v>-61</v>
      </c>
      <c r="G108" s="26">
        <f t="shared" si="5"/>
        <v>-38.853503184713375</v>
      </c>
    </row>
    <row r="109" spans="1:7" ht="24.75" customHeight="1">
      <c r="A109" s="207" t="s">
        <v>145</v>
      </c>
      <c r="B109" s="16">
        <f>SUM(B110:B115)</f>
        <v>363</v>
      </c>
      <c r="C109" s="16">
        <f>SUM(C110:C115)</f>
        <v>355</v>
      </c>
      <c r="D109" s="116">
        <f t="shared" si="3"/>
        <v>97.7961432506887</v>
      </c>
      <c r="E109" s="16">
        <f>SUM(E110:E115)</f>
        <v>362</v>
      </c>
      <c r="F109" s="16">
        <f t="shared" si="4"/>
        <v>-7</v>
      </c>
      <c r="G109" s="26">
        <f t="shared" si="5"/>
        <v>-1.9337016574585635</v>
      </c>
    </row>
    <row r="110" spans="1:7" ht="24.75" customHeight="1">
      <c r="A110" s="148" t="s">
        <v>81</v>
      </c>
      <c r="B110" s="16">
        <v>198</v>
      </c>
      <c r="C110" s="16">
        <v>188</v>
      </c>
      <c r="D110" s="116">
        <f t="shared" si="3"/>
        <v>94.94949494949495</v>
      </c>
      <c r="E110" s="16">
        <v>211</v>
      </c>
      <c r="F110" s="16">
        <f t="shared" si="4"/>
        <v>-23</v>
      </c>
      <c r="G110" s="26">
        <f t="shared" si="5"/>
        <v>-10.90047393364929</v>
      </c>
    </row>
    <row r="111" spans="1:7" ht="24.75" customHeight="1">
      <c r="A111" s="148" t="s">
        <v>82</v>
      </c>
      <c r="B111" s="16">
        <v>5</v>
      </c>
      <c r="C111" s="16">
        <v>9</v>
      </c>
      <c r="D111" s="116">
        <f t="shared" si="3"/>
        <v>180</v>
      </c>
      <c r="E111" s="16">
        <v>1</v>
      </c>
      <c r="F111" s="16">
        <f t="shared" si="4"/>
        <v>8</v>
      </c>
      <c r="G111" s="26">
        <f t="shared" si="5"/>
        <v>800</v>
      </c>
    </row>
    <row r="112" spans="1:7" ht="24.75" customHeight="1">
      <c r="A112" s="148" t="s">
        <v>146</v>
      </c>
      <c r="B112" s="16">
        <v>20</v>
      </c>
      <c r="C112" s="16">
        <v>22</v>
      </c>
      <c r="D112" s="116">
        <f t="shared" si="3"/>
        <v>110.00000000000001</v>
      </c>
      <c r="E112" s="16">
        <v>15</v>
      </c>
      <c r="F112" s="16">
        <f t="shared" si="4"/>
        <v>7</v>
      </c>
      <c r="G112" s="26">
        <f t="shared" si="5"/>
        <v>46.666666666666664</v>
      </c>
    </row>
    <row r="113" spans="1:7" ht="24.75" customHeight="1">
      <c r="A113" s="148" t="s">
        <v>147</v>
      </c>
      <c r="B113" s="16">
        <v>43</v>
      </c>
      <c r="C113" s="16">
        <v>44</v>
      </c>
      <c r="D113" s="116">
        <f t="shared" si="3"/>
        <v>102.32558139534885</v>
      </c>
      <c r="E113" s="16">
        <v>34</v>
      </c>
      <c r="F113" s="16">
        <f t="shared" si="4"/>
        <v>10</v>
      </c>
      <c r="G113" s="26">
        <f t="shared" si="5"/>
        <v>29.411764705882355</v>
      </c>
    </row>
    <row r="114" spans="1:7" ht="24.75" customHeight="1">
      <c r="A114" s="148" t="s">
        <v>86</v>
      </c>
      <c r="B114" s="16">
        <v>77</v>
      </c>
      <c r="C114" s="16">
        <v>74</v>
      </c>
      <c r="D114" s="116">
        <f t="shared" si="3"/>
        <v>96.1038961038961</v>
      </c>
      <c r="E114" s="16">
        <v>76</v>
      </c>
      <c r="F114" s="16">
        <f t="shared" si="4"/>
        <v>-2</v>
      </c>
      <c r="G114" s="26">
        <f t="shared" si="5"/>
        <v>-2.631578947368421</v>
      </c>
    </row>
    <row r="115" spans="1:7" ht="24.75" customHeight="1">
      <c r="A115" s="148" t="s">
        <v>148</v>
      </c>
      <c r="B115" s="16">
        <v>20</v>
      </c>
      <c r="C115" s="16">
        <v>18</v>
      </c>
      <c r="D115" s="116">
        <f t="shared" si="3"/>
        <v>90</v>
      </c>
      <c r="E115" s="16">
        <v>25</v>
      </c>
      <c r="F115" s="16">
        <f t="shared" si="4"/>
        <v>-7</v>
      </c>
      <c r="G115" s="26">
        <f t="shared" si="5"/>
        <v>-28.000000000000004</v>
      </c>
    </row>
    <row r="116" spans="1:7" ht="24.75" customHeight="1">
      <c r="A116" s="207" t="s">
        <v>149</v>
      </c>
      <c r="B116" s="16">
        <f>SUM(B117:B118)</f>
        <v>63</v>
      </c>
      <c r="C116" s="16">
        <f>SUM(C117:C118)</f>
        <v>46</v>
      </c>
      <c r="D116" s="116">
        <f t="shared" si="3"/>
        <v>73.01587301587301</v>
      </c>
      <c r="E116" s="16">
        <f>SUM(E117:E118)</f>
        <v>70</v>
      </c>
      <c r="F116" s="16">
        <f t="shared" si="4"/>
        <v>-24</v>
      </c>
      <c r="G116" s="26">
        <f t="shared" si="5"/>
        <v>-34.285714285714285</v>
      </c>
    </row>
    <row r="117" spans="1:7" ht="24.75" customHeight="1">
      <c r="A117" s="148" t="s">
        <v>81</v>
      </c>
      <c r="B117" s="16">
        <v>19</v>
      </c>
      <c r="C117" s="16">
        <v>20</v>
      </c>
      <c r="D117" s="116">
        <f t="shared" si="3"/>
        <v>105.26315789473684</v>
      </c>
      <c r="E117" s="16">
        <v>42</v>
      </c>
      <c r="F117" s="16">
        <f t="shared" si="4"/>
        <v>-22</v>
      </c>
      <c r="G117" s="26">
        <f t="shared" si="5"/>
        <v>-52.38095238095239</v>
      </c>
    </row>
    <row r="118" spans="1:7" ht="24.75" customHeight="1">
      <c r="A118" s="148" t="s">
        <v>150</v>
      </c>
      <c r="B118" s="16">
        <v>44</v>
      </c>
      <c r="C118" s="16">
        <v>26</v>
      </c>
      <c r="D118" s="116">
        <f t="shared" si="3"/>
        <v>59.09090909090909</v>
      </c>
      <c r="E118" s="16">
        <v>28</v>
      </c>
      <c r="F118" s="16">
        <f t="shared" si="4"/>
        <v>-2</v>
      </c>
      <c r="G118" s="26">
        <f t="shared" si="5"/>
        <v>-7.142857142857142</v>
      </c>
    </row>
    <row r="119" spans="1:7" ht="24.75" customHeight="1">
      <c r="A119" s="207" t="s">
        <v>151</v>
      </c>
      <c r="B119" s="16">
        <f>SUM(B120:B130)</f>
        <v>3311</v>
      </c>
      <c r="C119" s="16">
        <f>SUM(C120:C130)</f>
        <v>2836</v>
      </c>
      <c r="D119" s="116">
        <f t="shared" si="3"/>
        <v>85.65388100271821</v>
      </c>
      <c r="E119" s="16">
        <f>SUM(E120:E130)</f>
        <v>3272</v>
      </c>
      <c r="F119" s="16">
        <f t="shared" si="4"/>
        <v>-436</v>
      </c>
      <c r="G119" s="26">
        <f t="shared" si="5"/>
        <v>-13.32518337408313</v>
      </c>
    </row>
    <row r="120" spans="1:7" ht="24.75" customHeight="1">
      <c r="A120" s="148" t="s">
        <v>81</v>
      </c>
      <c r="B120" s="16">
        <v>1925</v>
      </c>
      <c r="C120" s="16">
        <v>1884</v>
      </c>
      <c r="D120" s="116">
        <f t="shared" si="3"/>
        <v>97.87012987012987</v>
      </c>
      <c r="E120" s="16">
        <v>2186</v>
      </c>
      <c r="F120" s="16">
        <f t="shared" si="4"/>
        <v>-302</v>
      </c>
      <c r="G120" s="26">
        <f t="shared" si="5"/>
        <v>-13.815187557182067</v>
      </c>
    </row>
    <row r="121" spans="1:7" ht="24.75" customHeight="1">
      <c r="A121" s="148" t="s">
        <v>82</v>
      </c>
      <c r="B121" s="16">
        <v>170</v>
      </c>
      <c r="C121" s="16">
        <v>189</v>
      </c>
      <c r="D121" s="116">
        <f t="shared" si="3"/>
        <v>111.1764705882353</v>
      </c>
      <c r="E121" s="16">
        <v>163</v>
      </c>
      <c r="F121" s="16">
        <f t="shared" si="4"/>
        <v>26</v>
      </c>
      <c r="G121" s="26">
        <f t="shared" si="5"/>
        <v>15.950920245398773</v>
      </c>
    </row>
    <row r="122" spans="1:7" ht="24.75" customHeight="1">
      <c r="A122" s="148" t="s">
        <v>152</v>
      </c>
      <c r="B122" s="16">
        <v>30</v>
      </c>
      <c r="C122" s="16">
        <v>11</v>
      </c>
      <c r="D122" s="116">
        <f t="shared" si="3"/>
        <v>36.666666666666664</v>
      </c>
      <c r="E122" s="16">
        <v>226</v>
      </c>
      <c r="F122" s="16">
        <f t="shared" si="4"/>
        <v>-215</v>
      </c>
      <c r="G122" s="26">
        <f t="shared" si="5"/>
        <v>-95.13274336283186</v>
      </c>
    </row>
    <row r="123" spans="1:7" ht="24.75" customHeight="1">
      <c r="A123" s="148" t="s">
        <v>153</v>
      </c>
      <c r="B123" s="16">
        <v>0</v>
      </c>
      <c r="C123" s="16">
        <v>16</v>
      </c>
      <c r="D123" s="116">
        <f t="shared" si="3"/>
      </c>
      <c r="E123" s="16">
        <v>52</v>
      </c>
      <c r="F123" s="16">
        <f t="shared" si="4"/>
        <v>-36</v>
      </c>
      <c r="G123" s="26">
        <f t="shared" si="5"/>
        <v>-69.23076923076923</v>
      </c>
    </row>
    <row r="124" spans="1:7" ht="24.75" customHeight="1">
      <c r="A124" s="148" t="s">
        <v>109</v>
      </c>
      <c r="B124" s="16">
        <v>0</v>
      </c>
      <c r="C124" s="16">
        <v>0</v>
      </c>
      <c r="D124" s="116">
        <f t="shared" si="3"/>
      </c>
      <c r="E124" s="16">
        <v>18</v>
      </c>
      <c r="F124" s="16">
        <f t="shared" si="4"/>
        <v>-18</v>
      </c>
      <c r="G124" s="26">
        <f t="shared" si="5"/>
        <v>-100</v>
      </c>
    </row>
    <row r="125" spans="1:7" ht="24.75" customHeight="1">
      <c r="A125" s="148" t="s">
        <v>154</v>
      </c>
      <c r="B125" s="16">
        <v>15</v>
      </c>
      <c r="C125" s="16">
        <v>0</v>
      </c>
      <c r="D125" s="116">
        <f t="shared" si="3"/>
        <v>0</v>
      </c>
      <c r="E125" s="16">
        <v>8</v>
      </c>
      <c r="F125" s="16">
        <f t="shared" si="4"/>
        <v>-8</v>
      </c>
      <c r="G125" s="26">
        <f t="shared" si="5"/>
        <v>-100</v>
      </c>
    </row>
    <row r="126" spans="1:7" ht="24.75" customHeight="1">
      <c r="A126" s="148" t="s">
        <v>155</v>
      </c>
      <c r="B126" s="16">
        <v>0</v>
      </c>
      <c r="C126" s="16">
        <v>1</v>
      </c>
      <c r="D126" s="116">
        <f t="shared" si="3"/>
      </c>
      <c r="E126" s="16">
        <v>6</v>
      </c>
      <c r="F126" s="16">
        <f t="shared" si="4"/>
        <v>-5</v>
      </c>
      <c r="G126" s="26">
        <f t="shared" si="5"/>
        <v>-83.33333333333334</v>
      </c>
    </row>
    <row r="127" spans="1:7" ht="24.75" customHeight="1">
      <c r="A127" s="148" t="s">
        <v>156</v>
      </c>
      <c r="B127" s="16">
        <v>0</v>
      </c>
      <c r="C127" s="16">
        <v>0</v>
      </c>
      <c r="D127" s="116">
        <f t="shared" si="3"/>
      </c>
      <c r="E127" s="16">
        <v>3</v>
      </c>
      <c r="F127" s="16">
        <f t="shared" si="4"/>
        <v>-3</v>
      </c>
      <c r="G127" s="26">
        <f t="shared" si="5"/>
        <v>-100</v>
      </c>
    </row>
    <row r="128" spans="1:7" ht="24.75" customHeight="1">
      <c r="A128" s="148" t="s">
        <v>157</v>
      </c>
      <c r="B128" s="16">
        <v>360</v>
      </c>
      <c r="C128" s="16">
        <v>169</v>
      </c>
      <c r="D128" s="116">
        <f t="shared" si="3"/>
        <v>46.94444444444444</v>
      </c>
      <c r="E128" s="16">
        <v>338</v>
      </c>
      <c r="F128" s="16">
        <f t="shared" si="4"/>
        <v>-169</v>
      </c>
      <c r="G128" s="26">
        <f t="shared" si="5"/>
        <v>-50</v>
      </c>
    </row>
    <row r="129" spans="1:7" ht="24.75" customHeight="1">
      <c r="A129" s="148" t="s">
        <v>86</v>
      </c>
      <c r="B129" s="16">
        <v>262</v>
      </c>
      <c r="C129" s="16">
        <v>256</v>
      </c>
      <c r="D129" s="116">
        <f t="shared" si="3"/>
        <v>97.70992366412213</v>
      </c>
      <c r="E129" s="16">
        <v>223</v>
      </c>
      <c r="F129" s="16">
        <f t="shared" si="4"/>
        <v>33</v>
      </c>
      <c r="G129" s="26">
        <f t="shared" si="5"/>
        <v>14.798206278026907</v>
      </c>
    </row>
    <row r="130" spans="1:7" ht="24.75" customHeight="1">
      <c r="A130" s="148" t="s">
        <v>158</v>
      </c>
      <c r="B130" s="16">
        <v>549</v>
      </c>
      <c r="C130" s="16">
        <v>310</v>
      </c>
      <c r="D130" s="116">
        <f t="shared" si="3"/>
        <v>56.466302367941715</v>
      </c>
      <c r="E130" s="16">
        <v>49</v>
      </c>
      <c r="F130" s="16">
        <f t="shared" si="4"/>
        <v>261</v>
      </c>
      <c r="G130" s="26">
        <f t="shared" si="5"/>
        <v>532.6530612244899</v>
      </c>
    </row>
    <row r="131" spans="1:7" ht="24.75" customHeight="1">
      <c r="A131" s="207" t="s">
        <v>159</v>
      </c>
      <c r="B131" s="16">
        <f>SUM(B132:B132)</f>
        <v>0</v>
      </c>
      <c r="C131" s="16">
        <f>SUM(C132:C132)</f>
        <v>4</v>
      </c>
      <c r="D131" s="116">
        <f t="shared" si="3"/>
      </c>
      <c r="E131" s="16">
        <f>SUM(E132:E132)</f>
        <v>68</v>
      </c>
      <c r="F131" s="16">
        <f t="shared" si="4"/>
        <v>-64</v>
      </c>
      <c r="G131" s="26">
        <f t="shared" si="5"/>
        <v>-94.11764705882352</v>
      </c>
    </row>
    <row r="132" spans="1:7" ht="24.75" customHeight="1">
      <c r="A132" s="148" t="s">
        <v>160</v>
      </c>
      <c r="B132" s="16">
        <v>0</v>
      </c>
      <c r="C132" s="16">
        <v>4</v>
      </c>
      <c r="D132" s="116">
        <f t="shared" si="3"/>
      </c>
      <c r="E132" s="16">
        <v>68</v>
      </c>
      <c r="F132" s="16">
        <f t="shared" si="4"/>
        <v>-64</v>
      </c>
      <c r="G132" s="26">
        <f t="shared" si="5"/>
        <v>-94.11764705882352</v>
      </c>
    </row>
    <row r="133" spans="1:7" ht="24.75" customHeight="1">
      <c r="A133" s="207" t="s">
        <v>161</v>
      </c>
      <c r="B133" s="16">
        <f>SUM(B134,B140)</f>
        <v>338</v>
      </c>
      <c r="C133" s="16">
        <f>SUM(C134,C140)</f>
        <v>268</v>
      </c>
      <c r="D133" s="116">
        <f t="shared" si="3"/>
        <v>79.28994082840237</v>
      </c>
      <c r="E133" s="16">
        <f>SUM(E134,E140)</f>
        <v>564</v>
      </c>
      <c r="F133" s="16">
        <f t="shared" si="4"/>
        <v>-296</v>
      </c>
      <c r="G133" s="26">
        <f t="shared" si="5"/>
        <v>-52.4822695035461</v>
      </c>
    </row>
    <row r="134" spans="1:7" ht="24.75" customHeight="1">
      <c r="A134" s="207" t="s">
        <v>162</v>
      </c>
      <c r="B134" s="16">
        <f>SUM(B135:B139)</f>
        <v>291</v>
      </c>
      <c r="C134" s="16">
        <f>SUM(C135:C139)</f>
        <v>160</v>
      </c>
      <c r="D134" s="116">
        <f t="shared" si="3"/>
        <v>54.98281786941581</v>
      </c>
      <c r="E134" s="16">
        <f>SUM(E135:E139)</f>
        <v>514</v>
      </c>
      <c r="F134" s="16">
        <f t="shared" si="4"/>
        <v>-354</v>
      </c>
      <c r="G134" s="26">
        <f t="shared" si="5"/>
        <v>-68.8715953307393</v>
      </c>
    </row>
    <row r="135" spans="1:7" ht="24.75" customHeight="1">
      <c r="A135" s="148" t="s">
        <v>163</v>
      </c>
      <c r="B135" s="16">
        <v>30</v>
      </c>
      <c r="C135" s="16">
        <v>30</v>
      </c>
      <c r="D135" s="116">
        <f aca="true" t="shared" si="6" ref="D135:D198">IF(B135=0,"",C135/B135*100)</f>
        <v>100</v>
      </c>
      <c r="E135" s="16">
        <v>30</v>
      </c>
      <c r="F135" s="16">
        <f aca="true" t="shared" si="7" ref="F135:F198">C135-E135</f>
        <v>0</v>
      </c>
      <c r="G135" s="26">
        <f aca="true" t="shared" si="8" ref="G135:G198">IF(E135=0,"",F135/E135*100)</f>
        <v>0</v>
      </c>
    </row>
    <row r="136" spans="1:7" ht="24.75" customHeight="1">
      <c r="A136" s="148" t="s">
        <v>164</v>
      </c>
      <c r="B136" s="16">
        <v>45</v>
      </c>
      <c r="C136" s="16">
        <v>26</v>
      </c>
      <c r="D136" s="116">
        <f t="shared" si="6"/>
        <v>57.77777777777777</v>
      </c>
      <c r="E136" s="16">
        <v>85</v>
      </c>
      <c r="F136" s="16">
        <f t="shared" si="7"/>
        <v>-59</v>
      </c>
      <c r="G136" s="26">
        <f t="shared" si="8"/>
        <v>-69.41176470588235</v>
      </c>
    </row>
    <row r="137" spans="1:7" ht="24.75" customHeight="1">
      <c r="A137" s="148" t="s">
        <v>165</v>
      </c>
      <c r="B137" s="16">
        <v>200</v>
      </c>
      <c r="C137" s="16">
        <v>50</v>
      </c>
      <c r="D137" s="116">
        <f t="shared" si="6"/>
        <v>25</v>
      </c>
      <c r="E137" s="16">
        <v>194</v>
      </c>
      <c r="F137" s="16">
        <f t="shared" si="7"/>
        <v>-144</v>
      </c>
      <c r="G137" s="26">
        <f t="shared" si="8"/>
        <v>-74.22680412371135</v>
      </c>
    </row>
    <row r="138" spans="1:7" ht="24.75" customHeight="1">
      <c r="A138" s="148" t="s">
        <v>166</v>
      </c>
      <c r="B138" s="16">
        <v>5</v>
      </c>
      <c r="C138" s="16">
        <v>50</v>
      </c>
      <c r="D138" s="116">
        <f t="shared" si="6"/>
        <v>1000</v>
      </c>
      <c r="E138" s="16">
        <v>190</v>
      </c>
      <c r="F138" s="16">
        <f t="shared" si="7"/>
        <v>-140</v>
      </c>
      <c r="G138" s="26">
        <f t="shared" si="8"/>
        <v>-73.68421052631578</v>
      </c>
    </row>
    <row r="139" spans="1:7" ht="24.75" customHeight="1">
      <c r="A139" s="148" t="s">
        <v>167</v>
      </c>
      <c r="B139" s="16">
        <v>11</v>
      </c>
      <c r="C139" s="16">
        <v>4</v>
      </c>
      <c r="D139" s="116">
        <f t="shared" si="6"/>
        <v>36.36363636363637</v>
      </c>
      <c r="E139" s="16">
        <v>15</v>
      </c>
      <c r="F139" s="16">
        <f t="shared" si="7"/>
        <v>-11</v>
      </c>
      <c r="G139" s="26">
        <f t="shared" si="8"/>
        <v>-73.33333333333333</v>
      </c>
    </row>
    <row r="140" spans="1:7" ht="24.75" customHeight="1">
      <c r="A140" s="207" t="s">
        <v>168</v>
      </c>
      <c r="B140" s="16">
        <f>B141</f>
        <v>47</v>
      </c>
      <c r="C140" s="16">
        <f>C141</f>
        <v>108</v>
      </c>
      <c r="D140" s="116">
        <f t="shared" si="6"/>
        <v>229.78723404255322</v>
      </c>
      <c r="E140" s="16">
        <f>E141</f>
        <v>50</v>
      </c>
      <c r="F140" s="16">
        <f t="shared" si="7"/>
        <v>58</v>
      </c>
      <c r="G140" s="26">
        <f t="shared" si="8"/>
        <v>115.99999999999999</v>
      </c>
    </row>
    <row r="141" spans="1:7" ht="24.75" customHeight="1">
      <c r="A141" s="148" t="s">
        <v>169</v>
      </c>
      <c r="B141" s="16">
        <v>47</v>
      </c>
      <c r="C141" s="16">
        <v>108</v>
      </c>
      <c r="D141" s="116">
        <f t="shared" si="6"/>
        <v>229.78723404255322</v>
      </c>
      <c r="E141" s="16">
        <v>50</v>
      </c>
      <c r="F141" s="16">
        <f t="shared" si="7"/>
        <v>58</v>
      </c>
      <c r="G141" s="26">
        <f t="shared" si="8"/>
        <v>115.99999999999999</v>
      </c>
    </row>
    <row r="142" spans="1:7" ht="24.75" customHeight="1">
      <c r="A142" s="207" t="s">
        <v>170</v>
      </c>
      <c r="B142" s="16">
        <f>B143+B151+B153+B155+B163+B165</f>
        <v>23051</v>
      </c>
      <c r="C142" s="16">
        <f>C143+C151+C153+C155+C163+C165</f>
        <v>19902</v>
      </c>
      <c r="D142" s="116">
        <f t="shared" si="6"/>
        <v>86.33898746258298</v>
      </c>
      <c r="E142" s="16">
        <f>E143+E151+E153+E155+E163+E165</f>
        <v>19879</v>
      </c>
      <c r="F142" s="16">
        <f t="shared" si="7"/>
        <v>23</v>
      </c>
      <c r="G142" s="26">
        <f t="shared" si="8"/>
        <v>0.11569998490869762</v>
      </c>
    </row>
    <row r="143" spans="1:7" ht="24.75" customHeight="1">
      <c r="A143" s="207" t="s">
        <v>171</v>
      </c>
      <c r="B143" s="16">
        <f>SUM(B144:B150)</f>
        <v>20218</v>
      </c>
      <c r="C143" s="16">
        <f>SUM(C144:C150)</f>
        <v>17799</v>
      </c>
      <c r="D143" s="116">
        <f t="shared" si="6"/>
        <v>88.03541398753586</v>
      </c>
      <c r="E143" s="16">
        <f>SUM(E144:E150)</f>
        <v>17694</v>
      </c>
      <c r="F143" s="16">
        <f t="shared" si="7"/>
        <v>105</v>
      </c>
      <c r="G143" s="26">
        <f t="shared" si="8"/>
        <v>0.593421498813157</v>
      </c>
    </row>
    <row r="144" spans="1:7" ht="24.75" customHeight="1">
      <c r="A144" s="148" t="s">
        <v>81</v>
      </c>
      <c r="B144" s="16">
        <v>9844</v>
      </c>
      <c r="C144" s="16">
        <v>10154</v>
      </c>
      <c r="D144" s="116">
        <f t="shared" si="6"/>
        <v>103.14912637139375</v>
      </c>
      <c r="E144" s="16">
        <v>11282</v>
      </c>
      <c r="F144" s="16">
        <f t="shared" si="7"/>
        <v>-1128</v>
      </c>
      <c r="G144" s="26">
        <f t="shared" si="8"/>
        <v>-9.998227264669385</v>
      </c>
    </row>
    <row r="145" spans="1:7" ht="24.75" customHeight="1">
      <c r="A145" s="148" t="s">
        <v>82</v>
      </c>
      <c r="B145" s="16">
        <v>140</v>
      </c>
      <c r="C145" s="16">
        <v>106</v>
      </c>
      <c r="D145" s="116">
        <f t="shared" si="6"/>
        <v>75.71428571428571</v>
      </c>
      <c r="E145" s="16">
        <v>147</v>
      </c>
      <c r="F145" s="16">
        <f t="shared" si="7"/>
        <v>-41</v>
      </c>
      <c r="G145" s="26">
        <f t="shared" si="8"/>
        <v>-27.89115646258503</v>
      </c>
    </row>
    <row r="146" spans="1:7" ht="24.75" customHeight="1">
      <c r="A146" s="148" t="s">
        <v>109</v>
      </c>
      <c r="B146" s="16">
        <v>0</v>
      </c>
      <c r="C146" s="16">
        <v>0</v>
      </c>
      <c r="D146" s="116">
        <f t="shared" si="6"/>
      </c>
      <c r="E146" s="16">
        <v>34</v>
      </c>
      <c r="F146" s="16">
        <f t="shared" si="7"/>
        <v>-34</v>
      </c>
      <c r="G146" s="26">
        <f t="shared" si="8"/>
        <v>-100</v>
      </c>
    </row>
    <row r="147" spans="1:7" ht="24.75" customHeight="1">
      <c r="A147" s="148" t="s">
        <v>172</v>
      </c>
      <c r="B147" s="16">
        <v>0</v>
      </c>
      <c r="C147" s="16">
        <v>109</v>
      </c>
      <c r="D147" s="116">
        <f t="shared" si="6"/>
      </c>
      <c r="E147" s="16">
        <v>71</v>
      </c>
      <c r="F147" s="16">
        <f t="shared" si="7"/>
        <v>38</v>
      </c>
      <c r="G147" s="26">
        <f t="shared" si="8"/>
        <v>53.52112676056338</v>
      </c>
    </row>
    <row r="148" spans="1:7" ht="24.75" customHeight="1">
      <c r="A148" s="148" t="s">
        <v>173</v>
      </c>
      <c r="B148" s="16">
        <v>3110</v>
      </c>
      <c r="C148" s="16">
        <v>2258</v>
      </c>
      <c r="D148" s="116">
        <f t="shared" si="6"/>
        <v>72.60450160771704</v>
      </c>
      <c r="E148" s="16">
        <v>1245</v>
      </c>
      <c r="F148" s="16">
        <f t="shared" si="7"/>
        <v>1013</v>
      </c>
      <c r="G148" s="26">
        <f t="shared" si="8"/>
        <v>81.36546184738955</v>
      </c>
    </row>
    <row r="149" spans="1:7" ht="24.75" customHeight="1">
      <c r="A149" s="148" t="s">
        <v>86</v>
      </c>
      <c r="B149" s="16">
        <v>721</v>
      </c>
      <c r="C149" s="16">
        <v>687</v>
      </c>
      <c r="D149" s="116">
        <f t="shared" si="6"/>
        <v>95.28432732316227</v>
      </c>
      <c r="E149" s="16">
        <v>810</v>
      </c>
      <c r="F149" s="16">
        <f t="shared" si="7"/>
        <v>-123</v>
      </c>
      <c r="G149" s="26">
        <f t="shared" si="8"/>
        <v>-15.185185185185185</v>
      </c>
    </row>
    <row r="150" spans="1:7" ht="24.75" customHeight="1">
      <c r="A150" s="148" t="s">
        <v>174</v>
      </c>
      <c r="B150" s="16">
        <v>6403</v>
      </c>
      <c r="C150" s="16">
        <v>4485</v>
      </c>
      <c r="D150" s="116">
        <f t="shared" si="6"/>
        <v>70.04529126971732</v>
      </c>
      <c r="E150" s="16">
        <v>4105</v>
      </c>
      <c r="F150" s="16">
        <f t="shared" si="7"/>
        <v>380</v>
      </c>
      <c r="G150" s="26">
        <f t="shared" si="8"/>
        <v>9.257003654080389</v>
      </c>
    </row>
    <row r="151" spans="1:7" ht="24.75" customHeight="1">
      <c r="A151" s="207" t="s">
        <v>175</v>
      </c>
      <c r="B151" s="16">
        <f>SUM(B152:B152)</f>
        <v>40</v>
      </c>
      <c r="C151" s="16">
        <f>SUM(C152:C152)</f>
        <v>40</v>
      </c>
      <c r="D151" s="116">
        <f t="shared" si="6"/>
        <v>100</v>
      </c>
      <c r="E151" s="16">
        <f>SUM(E152:E152)</f>
        <v>40</v>
      </c>
      <c r="F151" s="16">
        <f t="shared" si="7"/>
        <v>0</v>
      </c>
      <c r="G151" s="26">
        <f t="shared" si="8"/>
        <v>0</v>
      </c>
    </row>
    <row r="152" spans="1:7" ht="24.75" customHeight="1">
      <c r="A152" s="148" t="s">
        <v>176</v>
      </c>
      <c r="B152" s="16">
        <v>40</v>
      </c>
      <c r="C152" s="16">
        <v>40</v>
      </c>
      <c r="D152" s="116">
        <f t="shared" si="6"/>
        <v>100</v>
      </c>
      <c r="E152" s="16">
        <v>40</v>
      </c>
      <c r="F152" s="16">
        <f t="shared" si="7"/>
        <v>0</v>
      </c>
      <c r="G152" s="26">
        <f t="shared" si="8"/>
        <v>0</v>
      </c>
    </row>
    <row r="153" spans="1:7" ht="24.75" customHeight="1">
      <c r="A153" s="207" t="s">
        <v>177</v>
      </c>
      <c r="B153" s="16">
        <f>SUM(B154:B154)</f>
        <v>300</v>
      </c>
      <c r="C153" s="16">
        <f>SUM(C154:C154)</f>
        <v>200</v>
      </c>
      <c r="D153" s="116">
        <f t="shared" si="6"/>
        <v>66.66666666666666</v>
      </c>
      <c r="E153" s="16">
        <f>SUM(E154:E154)</f>
        <v>0</v>
      </c>
      <c r="F153" s="16">
        <f t="shared" si="7"/>
        <v>200</v>
      </c>
      <c r="G153" s="26">
        <f t="shared" si="8"/>
      </c>
    </row>
    <row r="154" spans="1:7" ht="24.75" customHeight="1">
      <c r="A154" s="148" t="s">
        <v>178</v>
      </c>
      <c r="B154" s="16">
        <v>300</v>
      </c>
      <c r="C154" s="16">
        <v>200</v>
      </c>
      <c r="D154" s="116">
        <f t="shared" si="6"/>
        <v>66.66666666666666</v>
      </c>
      <c r="E154" s="16"/>
      <c r="F154" s="16">
        <f t="shared" si="7"/>
        <v>200</v>
      </c>
      <c r="G154" s="26">
        <f t="shared" si="8"/>
      </c>
    </row>
    <row r="155" spans="1:7" ht="24.75" customHeight="1">
      <c r="A155" s="207" t="s">
        <v>180</v>
      </c>
      <c r="B155" s="16">
        <f>SUM(B156:B162)</f>
        <v>1404</v>
      </c>
      <c r="C155" s="16">
        <f>SUM(C156:C162)</f>
        <v>1225</v>
      </c>
      <c r="D155" s="116">
        <f t="shared" si="6"/>
        <v>87.25071225071225</v>
      </c>
      <c r="E155" s="16">
        <f>SUM(E156:E162)</f>
        <v>1372</v>
      </c>
      <c r="F155" s="16">
        <f t="shared" si="7"/>
        <v>-147</v>
      </c>
      <c r="G155" s="26">
        <f t="shared" si="8"/>
        <v>-10.714285714285714</v>
      </c>
    </row>
    <row r="156" spans="1:7" ht="24.75" customHeight="1">
      <c r="A156" s="148" t="s">
        <v>81</v>
      </c>
      <c r="B156" s="16">
        <v>941</v>
      </c>
      <c r="C156" s="16">
        <v>931</v>
      </c>
      <c r="D156" s="116">
        <f t="shared" si="6"/>
        <v>98.93730074388948</v>
      </c>
      <c r="E156" s="16">
        <v>1047</v>
      </c>
      <c r="F156" s="16">
        <f t="shared" si="7"/>
        <v>-116</v>
      </c>
      <c r="G156" s="26">
        <f t="shared" si="8"/>
        <v>-11.0792741165234</v>
      </c>
    </row>
    <row r="157" spans="1:7" ht="24.75" customHeight="1">
      <c r="A157" s="148" t="s">
        <v>181</v>
      </c>
      <c r="B157" s="16">
        <v>33</v>
      </c>
      <c r="C157" s="16">
        <v>14</v>
      </c>
      <c r="D157" s="116">
        <f t="shared" si="6"/>
        <v>42.42424242424242</v>
      </c>
      <c r="E157" s="16">
        <v>24</v>
      </c>
      <c r="F157" s="16">
        <f t="shared" si="7"/>
        <v>-10</v>
      </c>
      <c r="G157" s="26">
        <f t="shared" si="8"/>
        <v>-41.66666666666667</v>
      </c>
    </row>
    <row r="158" spans="1:7" ht="24.75" customHeight="1">
      <c r="A158" s="148" t="s">
        <v>182</v>
      </c>
      <c r="B158" s="16">
        <v>45</v>
      </c>
      <c r="C158" s="16">
        <v>13</v>
      </c>
      <c r="D158" s="116">
        <f t="shared" si="6"/>
        <v>28.888888888888886</v>
      </c>
      <c r="E158" s="16">
        <v>46</v>
      </c>
      <c r="F158" s="16">
        <f t="shared" si="7"/>
        <v>-33</v>
      </c>
      <c r="G158" s="26">
        <f t="shared" si="8"/>
        <v>-71.73913043478261</v>
      </c>
    </row>
    <row r="159" spans="1:7" ht="24.75" customHeight="1">
      <c r="A159" s="148" t="s">
        <v>183</v>
      </c>
      <c r="B159" s="16">
        <v>61</v>
      </c>
      <c r="C159" s="16">
        <v>4</v>
      </c>
      <c r="D159" s="116">
        <f t="shared" si="6"/>
        <v>6.557377049180328</v>
      </c>
      <c r="E159" s="16">
        <v>99</v>
      </c>
      <c r="F159" s="16">
        <f t="shared" si="7"/>
        <v>-95</v>
      </c>
      <c r="G159" s="26">
        <f t="shared" si="8"/>
        <v>-95.95959595959596</v>
      </c>
    </row>
    <row r="160" spans="1:7" ht="24.75" customHeight="1">
      <c r="A160" s="148" t="s">
        <v>184</v>
      </c>
      <c r="B160" s="16">
        <v>146</v>
      </c>
      <c r="C160" s="16">
        <v>87</v>
      </c>
      <c r="D160" s="116">
        <f t="shared" si="6"/>
        <v>59.589041095890416</v>
      </c>
      <c r="E160" s="16">
        <v>42</v>
      </c>
      <c r="F160" s="16">
        <f t="shared" si="7"/>
        <v>45</v>
      </c>
      <c r="G160" s="26">
        <f t="shared" si="8"/>
        <v>107.14285714285714</v>
      </c>
    </row>
    <row r="161" spans="1:7" ht="24.75" customHeight="1">
      <c r="A161" s="148" t="s">
        <v>86</v>
      </c>
      <c r="B161" s="16">
        <v>29</v>
      </c>
      <c r="C161" s="16">
        <v>28</v>
      </c>
      <c r="D161" s="116">
        <f t="shared" si="6"/>
        <v>96.55172413793103</v>
      </c>
      <c r="E161" s="16">
        <v>19</v>
      </c>
      <c r="F161" s="16">
        <f t="shared" si="7"/>
        <v>9</v>
      </c>
      <c r="G161" s="26">
        <f t="shared" si="8"/>
        <v>47.368421052631575</v>
      </c>
    </row>
    <row r="162" spans="1:7" ht="24.75" customHeight="1">
      <c r="A162" s="148" t="s">
        <v>185</v>
      </c>
      <c r="B162" s="16">
        <v>149</v>
      </c>
      <c r="C162" s="16">
        <v>148</v>
      </c>
      <c r="D162" s="116">
        <f t="shared" si="6"/>
        <v>99.32885906040269</v>
      </c>
      <c r="E162" s="16">
        <v>95</v>
      </c>
      <c r="F162" s="16">
        <f t="shared" si="7"/>
        <v>53</v>
      </c>
      <c r="G162" s="26">
        <f t="shared" si="8"/>
        <v>55.78947368421052</v>
      </c>
    </row>
    <row r="163" spans="1:7" ht="24.75" customHeight="1">
      <c r="A163" s="207" t="s">
        <v>186</v>
      </c>
      <c r="B163" s="16">
        <f>SUM(B164:B164)</f>
        <v>0</v>
      </c>
      <c r="C163" s="16">
        <f>SUM(C164:C164)</f>
        <v>3</v>
      </c>
      <c r="D163" s="116">
        <f t="shared" si="6"/>
      </c>
      <c r="E163" s="16">
        <f>SUM(E164:E164)</f>
        <v>3</v>
      </c>
      <c r="F163" s="16">
        <f t="shared" si="7"/>
        <v>0</v>
      </c>
      <c r="G163" s="26">
        <f t="shared" si="8"/>
        <v>0</v>
      </c>
    </row>
    <row r="164" spans="1:7" ht="24.75" customHeight="1">
      <c r="A164" s="148" t="s">
        <v>187</v>
      </c>
      <c r="B164" s="16">
        <v>0</v>
      </c>
      <c r="C164" s="16">
        <v>3</v>
      </c>
      <c r="D164" s="116">
        <f t="shared" si="6"/>
      </c>
      <c r="E164" s="16">
        <v>3</v>
      </c>
      <c r="F164" s="16">
        <f t="shared" si="7"/>
        <v>0</v>
      </c>
      <c r="G164" s="26">
        <f t="shared" si="8"/>
        <v>0</v>
      </c>
    </row>
    <row r="165" spans="1:7" ht="24.75" customHeight="1">
      <c r="A165" s="207" t="s">
        <v>188</v>
      </c>
      <c r="B165" s="16">
        <f>SUM(B166:B166)</f>
        <v>1089</v>
      </c>
      <c r="C165" s="16">
        <f>SUM(C166:C166)</f>
        <v>635</v>
      </c>
      <c r="D165" s="116">
        <f t="shared" si="6"/>
        <v>58.31037649219467</v>
      </c>
      <c r="E165" s="16">
        <f>SUM(E166:E166)</f>
        <v>770</v>
      </c>
      <c r="F165" s="16">
        <f t="shared" si="7"/>
        <v>-135</v>
      </c>
      <c r="G165" s="26">
        <f t="shared" si="8"/>
        <v>-17.532467532467532</v>
      </c>
    </row>
    <row r="166" spans="1:7" ht="24.75" customHeight="1">
      <c r="A166" s="148" t="s">
        <v>189</v>
      </c>
      <c r="B166" s="16">
        <v>1089</v>
      </c>
      <c r="C166" s="16">
        <v>635</v>
      </c>
      <c r="D166" s="116">
        <f t="shared" si="6"/>
        <v>58.31037649219467</v>
      </c>
      <c r="E166" s="16">
        <v>770</v>
      </c>
      <c r="F166" s="16">
        <f t="shared" si="7"/>
        <v>-135</v>
      </c>
      <c r="G166" s="26">
        <f t="shared" si="8"/>
        <v>-17.532467532467532</v>
      </c>
    </row>
    <row r="167" spans="1:7" ht="24.75" customHeight="1">
      <c r="A167" s="207" t="s">
        <v>190</v>
      </c>
      <c r="B167" s="16">
        <f>B168+B171+B177+B179+B182+B185+B188</f>
        <v>86675</v>
      </c>
      <c r="C167" s="16">
        <f>C168+C171+C177+C179+C182+C185+C188</f>
        <v>78583</v>
      </c>
      <c r="D167" s="116">
        <f t="shared" si="6"/>
        <v>90.6639746178252</v>
      </c>
      <c r="E167" s="16">
        <f>E168+E171+E177+E179+E182+E185+E188</f>
        <v>74031</v>
      </c>
      <c r="F167" s="16">
        <f t="shared" si="7"/>
        <v>4552</v>
      </c>
      <c r="G167" s="26">
        <f t="shared" si="8"/>
        <v>6.148775512960786</v>
      </c>
    </row>
    <row r="168" spans="1:7" ht="24.75" customHeight="1">
      <c r="A168" s="207" t="s">
        <v>191</v>
      </c>
      <c r="B168" s="16">
        <f>SUM(B169:B170)</f>
        <v>7588</v>
      </c>
      <c r="C168" s="16">
        <f>SUM(C169:C170)</f>
        <v>1063</v>
      </c>
      <c r="D168" s="116">
        <f t="shared" si="6"/>
        <v>14.008961518186611</v>
      </c>
      <c r="E168" s="16">
        <f>SUM(E169:E170)</f>
        <v>1261</v>
      </c>
      <c r="F168" s="16">
        <f t="shared" si="7"/>
        <v>-198</v>
      </c>
      <c r="G168" s="26">
        <f t="shared" si="8"/>
        <v>-15.701823949246629</v>
      </c>
    </row>
    <row r="169" spans="1:7" ht="24.75" customHeight="1">
      <c r="A169" s="148" t="s">
        <v>81</v>
      </c>
      <c r="B169" s="16">
        <v>259</v>
      </c>
      <c r="C169" s="16">
        <v>246</v>
      </c>
      <c r="D169" s="116">
        <f t="shared" si="6"/>
        <v>94.98069498069498</v>
      </c>
      <c r="E169" s="16">
        <v>279</v>
      </c>
      <c r="F169" s="16">
        <f t="shared" si="7"/>
        <v>-33</v>
      </c>
      <c r="G169" s="26">
        <f t="shared" si="8"/>
        <v>-11.827956989247312</v>
      </c>
    </row>
    <row r="170" spans="1:7" ht="24.75" customHeight="1">
      <c r="A170" s="148" t="s">
        <v>192</v>
      </c>
      <c r="B170" s="16">
        <v>7329</v>
      </c>
      <c r="C170" s="16">
        <v>817</v>
      </c>
      <c r="D170" s="116">
        <f t="shared" si="6"/>
        <v>11.14749624778278</v>
      </c>
      <c r="E170" s="16">
        <v>982</v>
      </c>
      <c r="F170" s="16">
        <f t="shared" si="7"/>
        <v>-165</v>
      </c>
      <c r="G170" s="26">
        <f t="shared" si="8"/>
        <v>-16.802443991853362</v>
      </c>
    </row>
    <row r="171" spans="1:7" ht="24.75" customHeight="1">
      <c r="A171" s="207" t="s">
        <v>193</v>
      </c>
      <c r="B171" s="16">
        <f>SUM(B172:B176)</f>
        <v>60236</v>
      </c>
      <c r="C171" s="16">
        <f>SUM(C172:C176)</f>
        <v>59847</v>
      </c>
      <c r="D171" s="116">
        <f t="shared" si="6"/>
        <v>99.35420678663922</v>
      </c>
      <c r="E171" s="16">
        <f>SUM(E172:E176)</f>
        <v>61828</v>
      </c>
      <c r="F171" s="16">
        <f t="shared" si="7"/>
        <v>-1981</v>
      </c>
      <c r="G171" s="26">
        <f t="shared" si="8"/>
        <v>-3.2040499450087343</v>
      </c>
    </row>
    <row r="172" spans="1:7" ht="24.75" customHeight="1">
      <c r="A172" s="148" t="s">
        <v>194</v>
      </c>
      <c r="B172" s="16">
        <v>8519</v>
      </c>
      <c r="C172" s="16">
        <v>8712</v>
      </c>
      <c r="D172" s="116">
        <f t="shared" si="6"/>
        <v>102.26552412254959</v>
      </c>
      <c r="E172" s="16">
        <v>7517</v>
      </c>
      <c r="F172" s="16">
        <f t="shared" si="7"/>
        <v>1195</v>
      </c>
      <c r="G172" s="26">
        <f t="shared" si="8"/>
        <v>15.89729945456964</v>
      </c>
    </row>
    <row r="173" spans="1:7" ht="24.75" customHeight="1">
      <c r="A173" s="148" t="s">
        <v>195</v>
      </c>
      <c r="B173" s="16">
        <v>21961</v>
      </c>
      <c r="C173" s="16">
        <v>22049</v>
      </c>
      <c r="D173" s="116">
        <f t="shared" si="6"/>
        <v>100.40071035016621</v>
      </c>
      <c r="E173" s="16">
        <v>20603</v>
      </c>
      <c r="F173" s="16">
        <f t="shared" si="7"/>
        <v>1446</v>
      </c>
      <c r="G173" s="26">
        <f t="shared" si="8"/>
        <v>7.018395379313692</v>
      </c>
    </row>
    <row r="174" spans="1:7" ht="24.75" customHeight="1">
      <c r="A174" s="148" t="s">
        <v>196</v>
      </c>
      <c r="B174" s="16">
        <v>10894</v>
      </c>
      <c r="C174" s="16">
        <v>10696</v>
      </c>
      <c r="D174" s="116">
        <f t="shared" si="6"/>
        <v>98.18248577198457</v>
      </c>
      <c r="E174" s="16">
        <v>10457</v>
      </c>
      <c r="F174" s="16">
        <f t="shared" si="7"/>
        <v>239</v>
      </c>
      <c r="G174" s="26">
        <f t="shared" si="8"/>
        <v>2.285550349048484</v>
      </c>
    </row>
    <row r="175" spans="1:7" ht="24.75" customHeight="1">
      <c r="A175" s="148" t="s">
        <v>197</v>
      </c>
      <c r="B175" s="16">
        <v>9880</v>
      </c>
      <c r="C175" s="16">
        <v>9140</v>
      </c>
      <c r="D175" s="116">
        <f t="shared" si="6"/>
        <v>92.51012145748987</v>
      </c>
      <c r="E175" s="16">
        <v>9522</v>
      </c>
      <c r="F175" s="16">
        <f t="shared" si="7"/>
        <v>-382</v>
      </c>
      <c r="G175" s="26">
        <f t="shared" si="8"/>
        <v>-4.011762234824617</v>
      </c>
    </row>
    <row r="176" spans="1:7" ht="24.75" customHeight="1">
      <c r="A176" s="148" t="s">
        <v>198</v>
      </c>
      <c r="B176" s="16">
        <v>8982</v>
      </c>
      <c r="C176" s="16">
        <v>9250</v>
      </c>
      <c r="D176" s="116">
        <f t="shared" si="6"/>
        <v>102.9837452683144</v>
      </c>
      <c r="E176" s="16">
        <v>13729</v>
      </c>
      <c r="F176" s="16">
        <f t="shared" si="7"/>
        <v>-4479</v>
      </c>
      <c r="G176" s="26">
        <f t="shared" si="8"/>
        <v>-32.624371767790805</v>
      </c>
    </row>
    <row r="177" spans="1:7" ht="24.75" customHeight="1">
      <c r="A177" s="207" t="s">
        <v>199</v>
      </c>
      <c r="B177" s="16">
        <f>SUM(B178:B178)</f>
        <v>6609</v>
      </c>
      <c r="C177" s="16">
        <f>SUM(C178:C178)</f>
        <v>6013</v>
      </c>
      <c r="D177" s="116">
        <f t="shared" si="6"/>
        <v>90.98199425026479</v>
      </c>
      <c r="E177" s="16">
        <f>SUM(E178:E178)</f>
        <v>6181</v>
      </c>
      <c r="F177" s="16">
        <f t="shared" si="7"/>
        <v>-168</v>
      </c>
      <c r="G177" s="26">
        <f t="shared" si="8"/>
        <v>-2.7180067950169877</v>
      </c>
    </row>
    <row r="178" spans="1:7" ht="24.75" customHeight="1">
      <c r="A178" s="148" t="s">
        <v>200</v>
      </c>
      <c r="B178" s="16">
        <v>6609</v>
      </c>
      <c r="C178" s="16">
        <v>6013</v>
      </c>
      <c r="D178" s="116">
        <f t="shared" si="6"/>
        <v>90.98199425026479</v>
      </c>
      <c r="E178" s="16">
        <v>6181</v>
      </c>
      <c r="F178" s="16">
        <f t="shared" si="7"/>
        <v>-168</v>
      </c>
      <c r="G178" s="26">
        <f t="shared" si="8"/>
        <v>-2.7180067950169877</v>
      </c>
    </row>
    <row r="179" spans="1:7" ht="24.75" customHeight="1">
      <c r="A179" s="207" t="s">
        <v>201</v>
      </c>
      <c r="B179" s="16">
        <f>SUM(B180:B181)</f>
        <v>167</v>
      </c>
      <c r="C179" s="16">
        <f>SUM(C180:C181)</f>
        <v>88</v>
      </c>
      <c r="D179" s="116">
        <f t="shared" si="6"/>
        <v>52.69461077844312</v>
      </c>
      <c r="E179" s="16">
        <f>SUM(E180:E181)</f>
        <v>26</v>
      </c>
      <c r="F179" s="16">
        <f t="shared" si="7"/>
        <v>62</v>
      </c>
      <c r="G179" s="26">
        <f t="shared" si="8"/>
        <v>238.46153846153845</v>
      </c>
    </row>
    <row r="180" spans="1:7" ht="24.75" customHeight="1">
      <c r="A180" s="148" t="s">
        <v>202</v>
      </c>
      <c r="B180" s="16">
        <v>0</v>
      </c>
      <c r="C180" s="16">
        <v>4</v>
      </c>
      <c r="D180" s="116">
        <f t="shared" si="6"/>
      </c>
      <c r="E180" s="16"/>
      <c r="F180" s="16">
        <f t="shared" si="7"/>
        <v>4</v>
      </c>
      <c r="G180" s="26">
        <f t="shared" si="8"/>
      </c>
    </row>
    <row r="181" spans="1:7" ht="24.75" customHeight="1">
      <c r="A181" s="148" t="s">
        <v>203</v>
      </c>
      <c r="B181" s="16">
        <v>167</v>
      </c>
      <c r="C181" s="16">
        <v>84</v>
      </c>
      <c r="D181" s="116">
        <f t="shared" si="6"/>
        <v>50.29940119760479</v>
      </c>
      <c r="E181" s="16">
        <v>26</v>
      </c>
      <c r="F181" s="16">
        <f t="shared" si="7"/>
        <v>58</v>
      </c>
      <c r="G181" s="26">
        <f t="shared" si="8"/>
        <v>223.0769230769231</v>
      </c>
    </row>
    <row r="182" spans="1:7" ht="24.75" customHeight="1">
      <c r="A182" s="207" t="s">
        <v>204</v>
      </c>
      <c r="B182" s="16">
        <f>SUM(B183:B184)</f>
        <v>1424</v>
      </c>
      <c r="C182" s="16">
        <f>SUM(C183:C184)</f>
        <v>1396</v>
      </c>
      <c r="D182" s="116">
        <f t="shared" si="6"/>
        <v>98.03370786516854</v>
      </c>
      <c r="E182" s="16">
        <f>SUM(E183:E184)</f>
        <v>1313</v>
      </c>
      <c r="F182" s="16">
        <f t="shared" si="7"/>
        <v>83</v>
      </c>
      <c r="G182" s="26">
        <f t="shared" si="8"/>
        <v>6.321401370906321</v>
      </c>
    </row>
    <row r="183" spans="1:7" ht="24.75" customHeight="1">
      <c r="A183" s="148" t="s">
        <v>205</v>
      </c>
      <c r="B183" s="16">
        <v>1151</v>
      </c>
      <c r="C183" s="16">
        <v>1128</v>
      </c>
      <c r="D183" s="116">
        <f t="shared" si="6"/>
        <v>98.00173761946134</v>
      </c>
      <c r="E183" s="16">
        <v>1095</v>
      </c>
      <c r="F183" s="16">
        <f t="shared" si="7"/>
        <v>33</v>
      </c>
      <c r="G183" s="26">
        <f t="shared" si="8"/>
        <v>3.0136986301369864</v>
      </c>
    </row>
    <row r="184" spans="1:7" ht="24.75" customHeight="1">
      <c r="A184" s="148" t="s">
        <v>206</v>
      </c>
      <c r="B184" s="16">
        <v>273</v>
      </c>
      <c r="C184" s="16">
        <v>268</v>
      </c>
      <c r="D184" s="116">
        <f t="shared" si="6"/>
        <v>98.16849816849816</v>
      </c>
      <c r="E184" s="16">
        <v>218</v>
      </c>
      <c r="F184" s="16">
        <f t="shared" si="7"/>
        <v>50</v>
      </c>
      <c r="G184" s="26">
        <f t="shared" si="8"/>
        <v>22.93577981651376</v>
      </c>
    </row>
    <row r="185" spans="1:7" ht="24.75" customHeight="1">
      <c r="A185" s="207" t="s">
        <v>207</v>
      </c>
      <c r="B185" s="16">
        <f>SUM(B186:B187)</f>
        <v>4108</v>
      </c>
      <c r="C185" s="16">
        <f>SUM(C186:C187)</f>
        <v>5373</v>
      </c>
      <c r="D185" s="116">
        <f t="shared" si="6"/>
        <v>130.7935735150925</v>
      </c>
      <c r="E185" s="16">
        <f>SUM(E186:E187)</f>
        <v>2783</v>
      </c>
      <c r="F185" s="16">
        <f t="shared" si="7"/>
        <v>2590</v>
      </c>
      <c r="G185" s="26">
        <f t="shared" si="8"/>
        <v>93.06503772906935</v>
      </c>
    </row>
    <row r="186" spans="1:7" ht="24.75" customHeight="1">
      <c r="A186" s="148" t="s">
        <v>208</v>
      </c>
      <c r="B186" s="16">
        <v>0</v>
      </c>
      <c r="C186" s="16">
        <v>30</v>
      </c>
      <c r="D186" s="116">
        <f t="shared" si="6"/>
      </c>
      <c r="E186" s="16"/>
      <c r="F186" s="16">
        <f t="shared" si="7"/>
        <v>30</v>
      </c>
      <c r="G186" s="26">
        <f t="shared" si="8"/>
      </c>
    </row>
    <row r="187" spans="1:7" ht="24.75" customHeight="1">
      <c r="A187" s="148" t="s">
        <v>209</v>
      </c>
      <c r="B187" s="16">
        <v>4108</v>
      </c>
      <c r="C187" s="16">
        <v>5343</v>
      </c>
      <c r="D187" s="116">
        <f t="shared" si="6"/>
        <v>130.0632911392405</v>
      </c>
      <c r="E187" s="16">
        <v>2783</v>
      </c>
      <c r="F187" s="16">
        <f t="shared" si="7"/>
        <v>2560</v>
      </c>
      <c r="G187" s="26">
        <f t="shared" si="8"/>
        <v>91.98706431908012</v>
      </c>
    </row>
    <row r="188" spans="1:7" ht="24.75" customHeight="1">
      <c r="A188" s="207" t="s">
        <v>210</v>
      </c>
      <c r="B188" s="16">
        <f>B189</f>
        <v>6543</v>
      </c>
      <c r="C188" s="16">
        <f>C189</f>
        <v>4803</v>
      </c>
      <c r="D188" s="116">
        <f t="shared" si="6"/>
        <v>73.40669417698304</v>
      </c>
      <c r="E188" s="16">
        <f>E189</f>
        <v>639</v>
      </c>
      <c r="F188" s="16">
        <f t="shared" si="7"/>
        <v>4164</v>
      </c>
      <c r="G188" s="26">
        <f t="shared" si="8"/>
        <v>651.6431924882629</v>
      </c>
    </row>
    <row r="189" spans="1:7" ht="24.75" customHeight="1">
      <c r="A189" s="148" t="s">
        <v>211</v>
      </c>
      <c r="B189" s="16">
        <v>6543</v>
      </c>
      <c r="C189" s="16">
        <v>4803</v>
      </c>
      <c r="D189" s="116">
        <f t="shared" si="6"/>
        <v>73.40669417698304</v>
      </c>
      <c r="E189" s="16">
        <v>639</v>
      </c>
      <c r="F189" s="16">
        <f t="shared" si="7"/>
        <v>4164</v>
      </c>
      <c r="G189" s="26">
        <f t="shared" si="8"/>
        <v>651.6431924882629</v>
      </c>
    </row>
    <row r="190" spans="1:7" ht="24.75" customHeight="1">
      <c r="A190" s="207" t="s">
        <v>212</v>
      </c>
      <c r="B190" s="16">
        <f>SUM(B191,B194,B197,B199,B202,B204,B207)</f>
        <v>12808</v>
      </c>
      <c r="C190" s="16">
        <f>SUM(C191,C194,C197,C199,C202,C204,C207)</f>
        <v>10663</v>
      </c>
      <c r="D190" s="116">
        <f t="shared" si="6"/>
        <v>83.25265459088071</v>
      </c>
      <c r="E190" s="16">
        <f>SUM(E191,E194,E197,E199,E202,E204,E207)</f>
        <v>8655</v>
      </c>
      <c r="F190" s="16">
        <f t="shared" si="7"/>
        <v>2008</v>
      </c>
      <c r="G190" s="26">
        <f t="shared" si="8"/>
        <v>23.20046216060081</v>
      </c>
    </row>
    <row r="191" spans="1:7" ht="24.75" customHeight="1">
      <c r="A191" s="207" t="s">
        <v>213</v>
      </c>
      <c r="B191" s="16">
        <f>SUM(B192:B193)</f>
        <v>835</v>
      </c>
      <c r="C191" s="16">
        <f>SUM(C192:C193)</f>
        <v>711</v>
      </c>
      <c r="D191" s="116">
        <f t="shared" si="6"/>
        <v>85.1497005988024</v>
      </c>
      <c r="E191" s="16">
        <f>SUM(E192:E193)</f>
        <v>1280</v>
      </c>
      <c r="F191" s="16">
        <f t="shared" si="7"/>
        <v>-569</v>
      </c>
      <c r="G191" s="26">
        <f t="shared" si="8"/>
        <v>-44.453125</v>
      </c>
    </row>
    <row r="192" spans="1:7" ht="24.75" customHeight="1">
      <c r="A192" s="148" t="s">
        <v>81</v>
      </c>
      <c r="B192" s="16">
        <v>658</v>
      </c>
      <c r="C192" s="16">
        <v>589</v>
      </c>
      <c r="D192" s="116">
        <f t="shared" si="6"/>
        <v>89.51367781155015</v>
      </c>
      <c r="E192" s="16">
        <v>706</v>
      </c>
      <c r="F192" s="16">
        <f t="shared" si="7"/>
        <v>-117</v>
      </c>
      <c r="G192" s="26">
        <f t="shared" si="8"/>
        <v>-16.572237960339944</v>
      </c>
    </row>
    <row r="193" spans="1:7" ht="24.75" customHeight="1">
      <c r="A193" s="148" t="s">
        <v>214</v>
      </c>
      <c r="B193" s="16">
        <v>177</v>
      </c>
      <c r="C193" s="16">
        <v>122</v>
      </c>
      <c r="D193" s="116">
        <f t="shared" si="6"/>
        <v>68.92655367231639</v>
      </c>
      <c r="E193" s="16">
        <v>574</v>
      </c>
      <c r="F193" s="16">
        <f t="shared" si="7"/>
        <v>-452</v>
      </c>
      <c r="G193" s="26">
        <f t="shared" si="8"/>
        <v>-78.74564459930313</v>
      </c>
    </row>
    <row r="194" spans="1:7" ht="24.75" customHeight="1">
      <c r="A194" s="207" t="s">
        <v>215</v>
      </c>
      <c r="B194" s="16">
        <f>SUM(B195:B196)</f>
        <v>1121</v>
      </c>
      <c r="C194" s="16">
        <f>SUM(C195:C196)</f>
        <v>1075</v>
      </c>
      <c r="D194" s="116">
        <f t="shared" si="6"/>
        <v>95.89652096342552</v>
      </c>
      <c r="E194" s="16">
        <f>SUM(E195:E196)</f>
        <v>100</v>
      </c>
      <c r="F194" s="16">
        <f t="shared" si="7"/>
        <v>975</v>
      </c>
      <c r="G194" s="26">
        <f t="shared" si="8"/>
        <v>975</v>
      </c>
    </row>
    <row r="195" spans="1:7" ht="24.75" customHeight="1">
      <c r="A195" s="148" t="s">
        <v>216</v>
      </c>
      <c r="B195" s="16">
        <v>0</v>
      </c>
      <c r="C195" s="16">
        <v>900</v>
      </c>
      <c r="D195" s="116">
        <f t="shared" si="6"/>
      </c>
      <c r="E195" s="16">
        <v>100</v>
      </c>
      <c r="F195" s="16">
        <f t="shared" si="7"/>
        <v>800</v>
      </c>
      <c r="G195" s="26">
        <f t="shared" si="8"/>
        <v>800</v>
      </c>
    </row>
    <row r="196" spans="1:7" ht="24.75" customHeight="1">
      <c r="A196" s="148" t="s">
        <v>217</v>
      </c>
      <c r="B196" s="16">
        <v>1121</v>
      </c>
      <c r="C196" s="16">
        <v>175</v>
      </c>
      <c r="D196" s="116">
        <f t="shared" si="6"/>
        <v>15.611061552185548</v>
      </c>
      <c r="E196" s="16"/>
      <c r="F196" s="16">
        <f t="shared" si="7"/>
        <v>175</v>
      </c>
      <c r="G196" s="26">
        <f t="shared" si="8"/>
      </c>
    </row>
    <row r="197" spans="1:7" ht="24.75" customHeight="1">
      <c r="A197" s="207" t="s">
        <v>218</v>
      </c>
      <c r="B197" s="16">
        <f>SUM(B198:B198)</f>
        <v>0</v>
      </c>
      <c r="C197" s="16">
        <f>SUM(C198:C198)</f>
        <v>315</v>
      </c>
      <c r="D197" s="116">
        <f t="shared" si="6"/>
      </c>
      <c r="E197" s="16">
        <f>SUM(E198:E198)</f>
        <v>702</v>
      </c>
      <c r="F197" s="16">
        <f t="shared" si="7"/>
        <v>-387</v>
      </c>
      <c r="G197" s="26">
        <f t="shared" si="8"/>
        <v>-55.12820512820513</v>
      </c>
    </row>
    <row r="198" spans="1:7" ht="24.75" customHeight="1">
      <c r="A198" s="148" t="s">
        <v>219</v>
      </c>
      <c r="B198" s="16">
        <v>0</v>
      </c>
      <c r="C198" s="16">
        <v>315</v>
      </c>
      <c r="D198" s="116">
        <f t="shared" si="6"/>
      </c>
      <c r="E198" s="16">
        <v>702</v>
      </c>
      <c r="F198" s="16">
        <f t="shared" si="7"/>
        <v>-387</v>
      </c>
      <c r="G198" s="26">
        <f t="shared" si="8"/>
        <v>-55.12820512820513</v>
      </c>
    </row>
    <row r="199" spans="1:7" ht="24.75" customHeight="1">
      <c r="A199" s="207" t="s">
        <v>220</v>
      </c>
      <c r="B199" s="16">
        <f>SUM(B200:B201)</f>
        <v>8051</v>
      </c>
      <c r="C199" s="16">
        <f>SUM(C200:C201)</f>
        <v>6909</v>
      </c>
      <c r="D199" s="116">
        <f aca="true" t="shared" si="9" ref="D199:D262">IF(B199=0,"",C199/B199*100)</f>
        <v>85.8154266550739</v>
      </c>
      <c r="E199" s="16">
        <f>SUM(E200:E201)</f>
        <v>5333</v>
      </c>
      <c r="F199" s="16">
        <f aca="true" t="shared" si="10" ref="F199:F262">C199-E199</f>
        <v>1576</v>
      </c>
      <c r="G199" s="26">
        <f aca="true" t="shared" si="11" ref="G199:G262">IF(E199=0,"",F199/E199*100)</f>
        <v>29.551846990436903</v>
      </c>
    </row>
    <row r="200" spans="1:7" ht="24.75" customHeight="1">
      <c r="A200" s="148" t="s">
        <v>221</v>
      </c>
      <c r="B200" s="16">
        <v>0</v>
      </c>
      <c r="C200" s="16">
        <v>30</v>
      </c>
      <c r="D200" s="116">
        <f t="shared" si="9"/>
      </c>
      <c r="E200" s="16">
        <v>100</v>
      </c>
      <c r="F200" s="16">
        <f t="shared" si="10"/>
        <v>-70</v>
      </c>
      <c r="G200" s="26">
        <f t="shared" si="11"/>
        <v>-70</v>
      </c>
    </row>
    <row r="201" spans="1:7" ht="24.75" customHeight="1">
      <c r="A201" s="148" t="s">
        <v>222</v>
      </c>
      <c r="B201" s="16">
        <v>8051</v>
      </c>
      <c r="C201" s="16">
        <v>6879</v>
      </c>
      <c r="D201" s="116">
        <f t="shared" si="9"/>
        <v>85.44280213638056</v>
      </c>
      <c r="E201" s="16">
        <v>5233</v>
      </c>
      <c r="F201" s="16">
        <f t="shared" si="10"/>
        <v>1646</v>
      </c>
      <c r="G201" s="26">
        <f t="shared" si="11"/>
        <v>31.45423275367858</v>
      </c>
    </row>
    <row r="202" spans="1:7" ht="24.75" customHeight="1">
      <c r="A202" s="207" t="s">
        <v>223</v>
      </c>
      <c r="B202" s="16">
        <f>SUM(B203:B203)</f>
        <v>2567</v>
      </c>
      <c r="C202" s="16">
        <f>SUM(C203:C203)</f>
        <v>1349</v>
      </c>
      <c r="D202" s="116">
        <f t="shared" si="9"/>
        <v>52.55161667315933</v>
      </c>
      <c r="E202" s="16">
        <f>SUM(E203:E203)</f>
        <v>625</v>
      </c>
      <c r="F202" s="16">
        <f t="shared" si="10"/>
        <v>724</v>
      </c>
      <c r="G202" s="26">
        <f t="shared" si="11"/>
        <v>115.84</v>
      </c>
    </row>
    <row r="203" spans="1:7" ht="24.75" customHeight="1">
      <c r="A203" s="148" t="s">
        <v>224</v>
      </c>
      <c r="B203" s="16">
        <v>2567</v>
      </c>
      <c r="C203" s="16">
        <v>1349</v>
      </c>
      <c r="D203" s="116">
        <f t="shared" si="9"/>
        <v>52.55161667315933</v>
      </c>
      <c r="E203" s="16">
        <v>625</v>
      </c>
      <c r="F203" s="16">
        <f t="shared" si="10"/>
        <v>724</v>
      </c>
      <c r="G203" s="26">
        <f t="shared" si="11"/>
        <v>115.84</v>
      </c>
    </row>
    <row r="204" spans="1:7" ht="24.75" customHeight="1">
      <c r="A204" s="207" t="s">
        <v>225</v>
      </c>
      <c r="B204" s="16">
        <f>SUM(B205:B206)</f>
        <v>39</v>
      </c>
      <c r="C204" s="16">
        <f>SUM(C205:C206)</f>
        <v>62</v>
      </c>
      <c r="D204" s="116">
        <f t="shared" si="9"/>
        <v>158.97435897435898</v>
      </c>
      <c r="E204" s="16">
        <f>SUM(E205:E206)</f>
        <v>83</v>
      </c>
      <c r="F204" s="16">
        <f t="shared" si="10"/>
        <v>-21</v>
      </c>
      <c r="G204" s="26">
        <f t="shared" si="11"/>
        <v>-25.301204819277107</v>
      </c>
    </row>
    <row r="205" spans="1:7" ht="24.75" customHeight="1">
      <c r="A205" s="148" t="s">
        <v>226</v>
      </c>
      <c r="B205" s="16">
        <v>39</v>
      </c>
      <c r="C205" s="16">
        <v>44</v>
      </c>
      <c r="D205" s="116">
        <f t="shared" si="9"/>
        <v>112.82051282051282</v>
      </c>
      <c r="E205" s="16">
        <v>57</v>
      </c>
      <c r="F205" s="16">
        <f t="shared" si="10"/>
        <v>-13</v>
      </c>
      <c r="G205" s="26">
        <f t="shared" si="11"/>
        <v>-22.807017543859647</v>
      </c>
    </row>
    <row r="206" spans="1:7" ht="24.75" customHeight="1">
      <c r="A206" s="148" t="s">
        <v>227</v>
      </c>
      <c r="B206" s="16">
        <v>0</v>
      </c>
      <c r="C206" s="16">
        <v>18</v>
      </c>
      <c r="D206" s="116">
        <f t="shared" si="9"/>
      </c>
      <c r="E206" s="16">
        <v>26</v>
      </c>
      <c r="F206" s="16">
        <f t="shared" si="10"/>
        <v>-8</v>
      </c>
      <c r="G206" s="26">
        <f t="shared" si="11"/>
        <v>-30.76923076923077</v>
      </c>
    </row>
    <row r="207" spans="1:7" ht="24.75" customHeight="1">
      <c r="A207" s="207" t="s">
        <v>228</v>
      </c>
      <c r="B207" s="16">
        <f>SUM(B208:B208)</f>
        <v>195</v>
      </c>
      <c r="C207" s="16">
        <f>SUM(C208:C208)</f>
        <v>242</v>
      </c>
      <c r="D207" s="116">
        <f t="shared" si="9"/>
        <v>124.1025641025641</v>
      </c>
      <c r="E207" s="16">
        <f>SUM(E208:E208)</f>
        <v>532</v>
      </c>
      <c r="F207" s="16">
        <f t="shared" si="10"/>
        <v>-290</v>
      </c>
      <c r="G207" s="26">
        <f t="shared" si="11"/>
        <v>-54.51127819548872</v>
      </c>
    </row>
    <row r="208" spans="1:7" ht="24.75" customHeight="1">
      <c r="A208" s="148" t="s">
        <v>229</v>
      </c>
      <c r="B208" s="16">
        <v>195</v>
      </c>
      <c r="C208" s="16">
        <v>242</v>
      </c>
      <c r="D208" s="116">
        <f t="shared" si="9"/>
        <v>124.1025641025641</v>
      </c>
      <c r="E208" s="16">
        <v>532</v>
      </c>
      <c r="F208" s="16">
        <f t="shared" si="10"/>
        <v>-290</v>
      </c>
      <c r="G208" s="26">
        <f t="shared" si="11"/>
        <v>-54.51127819548872</v>
      </c>
    </row>
    <row r="209" spans="1:7" ht="24.75" customHeight="1">
      <c r="A209" s="207" t="s">
        <v>230</v>
      </c>
      <c r="B209" s="16">
        <f>SUM(B210,B220,B225,B231,B236,B234)</f>
        <v>10087</v>
      </c>
      <c r="C209" s="16">
        <f>SUM(C210,C220,C225,C231,C236,C234)</f>
        <v>6496</v>
      </c>
      <c r="D209" s="116">
        <f t="shared" si="9"/>
        <v>64.3997224149896</v>
      </c>
      <c r="E209" s="16">
        <f>SUM(E210,E220,E225,E231,E236,E234)</f>
        <v>4907</v>
      </c>
      <c r="F209" s="16">
        <f t="shared" si="10"/>
        <v>1589</v>
      </c>
      <c r="G209" s="26">
        <f t="shared" si="11"/>
        <v>32.382310984308134</v>
      </c>
    </row>
    <row r="210" spans="1:7" ht="24.75" customHeight="1">
      <c r="A210" s="207" t="s">
        <v>231</v>
      </c>
      <c r="B210" s="16">
        <f>SUM(B211:B219)</f>
        <v>2142</v>
      </c>
      <c r="C210" s="16">
        <f>SUM(C211:C219)</f>
        <v>1734</v>
      </c>
      <c r="D210" s="116">
        <f t="shared" si="9"/>
        <v>80.95238095238095</v>
      </c>
      <c r="E210" s="16">
        <f>SUM(E211:E219)</f>
        <v>1933</v>
      </c>
      <c r="F210" s="16">
        <f t="shared" si="10"/>
        <v>-199</v>
      </c>
      <c r="G210" s="26">
        <f t="shared" si="11"/>
        <v>-10.294878427315055</v>
      </c>
    </row>
    <row r="211" spans="1:7" ht="24.75" customHeight="1">
      <c r="A211" s="148" t="s">
        <v>81</v>
      </c>
      <c r="B211" s="16">
        <v>345</v>
      </c>
      <c r="C211" s="16">
        <v>320</v>
      </c>
      <c r="D211" s="116">
        <f t="shared" si="9"/>
        <v>92.7536231884058</v>
      </c>
      <c r="E211" s="16">
        <v>370</v>
      </c>
      <c r="F211" s="16">
        <f t="shared" si="10"/>
        <v>-50</v>
      </c>
      <c r="G211" s="26">
        <f t="shared" si="11"/>
        <v>-13.513513513513514</v>
      </c>
    </row>
    <row r="212" spans="1:7" ht="24.75" customHeight="1">
      <c r="A212" s="148" t="s">
        <v>82</v>
      </c>
      <c r="B212" s="16">
        <v>53</v>
      </c>
      <c r="C212" s="16">
        <v>51</v>
      </c>
      <c r="D212" s="116">
        <f t="shared" si="9"/>
        <v>96.22641509433963</v>
      </c>
      <c r="E212" s="16">
        <v>50</v>
      </c>
      <c r="F212" s="16">
        <f t="shared" si="10"/>
        <v>1</v>
      </c>
      <c r="G212" s="26">
        <f t="shared" si="11"/>
        <v>2</v>
      </c>
    </row>
    <row r="213" spans="1:7" ht="24.75" customHeight="1">
      <c r="A213" s="148" t="s">
        <v>232</v>
      </c>
      <c r="B213" s="16">
        <v>627</v>
      </c>
      <c r="C213" s="16">
        <v>499</v>
      </c>
      <c r="D213" s="116">
        <f t="shared" si="9"/>
        <v>79.58532695374801</v>
      </c>
      <c r="E213" s="16">
        <v>512</v>
      </c>
      <c r="F213" s="16">
        <f t="shared" si="10"/>
        <v>-13</v>
      </c>
      <c r="G213" s="26">
        <f t="shared" si="11"/>
        <v>-2.5390625</v>
      </c>
    </row>
    <row r="214" spans="1:7" ht="24.75" customHeight="1">
      <c r="A214" s="148" t="s">
        <v>233</v>
      </c>
      <c r="B214" s="16">
        <v>80</v>
      </c>
      <c r="C214" s="16">
        <v>33</v>
      </c>
      <c r="D214" s="116">
        <f t="shared" si="9"/>
        <v>41.25</v>
      </c>
      <c r="E214" s="16">
        <v>59</v>
      </c>
      <c r="F214" s="16">
        <f t="shared" si="10"/>
        <v>-26</v>
      </c>
      <c r="G214" s="26">
        <f t="shared" si="11"/>
        <v>-44.06779661016949</v>
      </c>
    </row>
    <row r="215" spans="1:7" ht="24.75" customHeight="1">
      <c r="A215" s="148" t="s">
        <v>234</v>
      </c>
      <c r="B215" s="16">
        <v>764</v>
      </c>
      <c r="C215" s="16">
        <v>443</v>
      </c>
      <c r="D215" s="116">
        <f t="shared" si="9"/>
        <v>57.98429319371727</v>
      </c>
      <c r="E215" s="16">
        <v>532</v>
      </c>
      <c r="F215" s="16">
        <f t="shared" si="10"/>
        <v>-89</v>
      </c>
      <c r="G215" s="26">
        <f t="shared" si="11"/>
        <v>-16.729323308270676</v>
      </c>
    </row>
    <row r="216" spans="1:7" ht="24.75" customHeight="1">
      <c r="A216" s="148" t="s">
        <v>235</v>
      </c>
      <c r="B216" s="16">
        <v>40</v>
      </c>
      <c r="C216" s="16">
        <v>100</v>
      </c>
      <c r="D216" s="116">
        <f t="shared" si="9"/>
        <v>250</v>
      </c>
      <c r="E216" s="16">
        <v>138</v>
      </c>
      <c r="F216" s="16">
        <f t="shared" si="10"/>
        <v>-38</v>
      </c>
      <c r="G216" s="26">
        <f t="shared" si="11"/>
        <v>-27.536231884057973</v>
      </c>
    </row>
    <row r="217" spans="1:7" ht="24.75" customHeight="1">
      <c r="A217" s="148" t="s">
        <v>236</v>
      </c>
      <c r="B217" s="16">
        <v>107</v>
      </c>
      <c r="C217" s="16">
        <v>105</v>
      </c>
      <c r="D217" s="116">
        <f t="shared" si="9"/>
        <v>98.13084112149532</v>
      </c>
      <c r="E217" s="16">
        <v>103</v>
      </c>
      <c r="F217" s="16">
        <f t="shared" si="10"/>
        <v>2</v>
      </c>
      <c r="G217" s="26">
        <f t="shared" si="11"/>
        <v>1.9417475728155338</v>
      </c>
    </row>
    <row r="218" spans="1:7" ht="24.75" customHeight="1">
      <c r="A218" s="148" t="s">
        <v>237</v>
      </c>
      <c r="B218" s="16">
        <v>50</v>
      </c>
      <c r="C218" s="16">
        <v>51</v>
      </c>
      <c r="D218" s="116">
        <f t="shared" si="9"/>
        <v>102</v>
      </c>
      <c r="E218" s="16">
        <v>49</v>
      </c>
      <c r="F218" s="16">
        <f t="shared" si="10"/>
        <v>2</v>
      </c>
      <c r="G218" s="26">
        <f t="shared" si="11"/>
        <v>4.081632653061225</v>
      </c>
    </row>
    <row r="219" spans="1:7" ht="24.75" customHeight="1">
      <c r="A219" s="148" t="s">
        <v>239</v>
      </c>
      <c r="B219" s="16">
        <v>76</v>
      </c>
      <c r="C219" s="16">
        <v>132</v>
      </c>
      <c r="D219" s="116">
        <f t="shared" si="9"/>
        <v>173.6842105263158</v>
      </c>
      <c r="E219" s="16">
        <v>120</v>
      </c>
      <c r="F219" s="16">
        <f t="shared" si="10"/>
        <v>12</v>
      </c>
      <c r="G219" s="26">
        <f t="shared" si="11"/>
        <v>10</v>
      </c>
    </row>
    <row r="220" spans="1:7" ht="24.75" customHeight="1">
      <c r="A220" s="207" t="s">
        <v>240</v>
      </c>
      <c r="B220" s="16">
        <f>SUM(B221:B224)</f>
        <v>5154</v>
      </c>
      <c r="C220" s="16">
        <f>SUM(C221:C224)</f>
        <v>3195</v>
      </c>
      <c r="D220" s="116">
        <f t="shared" si="9"/>
        <v>61.990686845168796</v>
      </c>
      <c r="E220" s="16">
        <f>SUM(E221:E224)</f>
        <v>1491</v>
      </c>
      <c r="F220" s="16">
        <f t="shared" si="10"/>
        <v>1704</v>
      </c>
      <c r="G220" s="26">
        <f t="shared" si="11"/>
        <v>114.28571428571428</v>
      </c>
    </row>
    <row r="221" spans="1:7" ht="24.75" customHeight="1">
      <c r="A221" s="148" t="s">
        <v>241</v>
      </c>
      <c r="B221" s="16">
        <v>0</v>
      </c>
      <c r="C221" s="16">
        <v>11</v>
      </c>
      <c r="D221" s="116">
        <f t="shared" si="9"/>
      </c>
      <c r="E221" s="16">
        <v>0</v>
      </c>
      <c r="F221" s="16">
        <f t="shared" si="10"/>
        <v>11</v>
      </c>
      <c r="G221" s="26">
        <f t="shared" si="11"/>
      </c>
    </row>
    <row r="222" spans="1:7" ht="24.75" customHeight="1">
      <c r="A222" s="148" t="s">
        <v>242</v>
      </c>
      <c r="B222" s="16">
        <v>3168</v>
      </c>
      <c r="C222" s="16">
        <v>2384</v>
      </c>
      <c r="D222" s="116">
        <f t="shared" si="9"/>
        <v>75.25252525252525</v>
      </c>
      <c r="E222" s="16">
        <v>1357</v>
      </c>
      <c r="F222" s="16">
        <f t="shared" si="10"/>
        <v>1027</v>
      </c>
      <c r="G222" s="26">
        <f t="shared" si="11"/>
        <v>75.68165070007369</v>
      </c>
    </row>
    <row r="223" spans="1:7" ht="24.75" customHeight="1">
      <c r="A223" s="148" t="s">
        <v>243</v>
      </c>
      <c r="B223" s="16">
        <v>1762</v>
      </c>
      <c r="C223" s="16">
        <v>655</v>
      </c>
      <c r="D223" s="116">
        <f t="shared" si="9"/>
        <v>37.17366628830874</v>
      </c>
      <c r="E223" s="16">
        <v>3</v>
      </c>
      <c r="F223" s="16">
        <f t="shared" si="10"/>
        <v>652</v>
      </c>
      <c r="G223" s="26">
        <f t="shared" si="11"/>
        <v>21733.333333333336</v>
      </c>
    </row>
    <row r="224" spans="1:7" ht="24.75" customHeight="1">
      <c r="A224" s="148" t="s">
        <v>244</v>
      </c>
      <c r="B224" s="16">
        <v>224</v>
      </c>
      <c r="C224" s="16">
        <v>145</v>
      </c>
      <c r="D224" s="116">
        <f t="shared" si="9"/>
        <v>64.73214285714286</v>
      </c>
      <c r="E224" s="16">
        <v>131</v>
      </c>
      <c r="F224" s="16">
        <f t="shared" si="10"/>
        <v>14</v>
      </c>
      <c r="G224" s="26">
        <f t="shared" si="11"/>
        <v>10.687022900763358</v>
      </c>
    </row>
    <row r="225" spans="1:7" ht="24.75" customHeight="1">
      <c r="A225" s="207" t="s">
        <v>245</v>
      </c>
      <c r="B225" s="16">
        <f>SUM(B226:B230)</f>
        <v>1451</v>
      </c>
      <c r="C225" s="16">
        <f>SUM(C226:C230)</f>
        <v>809</v>
      </c>
      <c r="D225" s="116">
        <f t="shared" si="9"/>
        <v>55.75465196416265</v>
      </c>
      <c r="E225" s="16">
        <f>SUM(E226:E230)</f>
        <v>601</v>
      </c>
      <c r="F225" s="16">
        <f t="shared" si="10"/>
        <v>208</v>
      </c>
      <c r="G225" s="26">
        <f t="shared" si="11"/>
        <v>34.60898502495841</v>
      </c>
    </row>
    <row r="226" spans="1:7" ht="24.75" customHeight="1">
      <c r="A226" s="148" t="s">
        <v>246</v>
      </c>
      <c r="B226" s="16">
        <v>80</v>
      </c>
      <c r="C226" s="16">
        <v>68</v>
      </c>
      <c r="D226" s="116">
        <f t="shared" si="9"/>
        <v>85</v>
      </c>
      <c r="E226" s="16">
        <v>9</v>
      </c>
      <c r="F226" s="16">
        <f t="shared" si="10"/>
        <v>59</v>
      </c>
      <c r="G226" s="26">
        <f t="shared" si="11"/>
        <v>655.5555555555555</v>
      </c>
    </row>
    <row r="227" spans="1:7" ht="24.75" customHeight="1">
      <c r="A227" s="148" t="s">
        <v>247</v>
      </c>
      <c r="B227" s="16">
        <v>170</v>
      </c>
      <c r="C227" s="16">
        <v>155</v>
      </c>
      <c r="D227" s="116">
        <f t="shared" si="9"/>
        <v>91.17647058823529</v>
      </c>
      <c r="E227" s="16">
        <v>80</v>
      </c>
      <c r="F227" s="16">
        <f t="shared" si="10"/>
        <v>75</v>
      </c>
      <c r="G227" s="26">
        <f t="shared" si="11"/>
        <v>93.75</v>
      </c>
    </row>
    <row r="228" spans="1:7" ht="24.75" customHeight="1">
      <c r="A228" s="148" t="s">
        <v>248</v>
      </c>
      <c r="B228" s="16">
        <v>335</v>
      </c>
      <c r="C228" s="16">
        <v>102</v>
      </c>
      <c r="D228" s="116">
        <f t="shared" si="9"/>
        <v>30.447761194029848</v>
      </c>
      <c r="E228" s="16">
        <v>148</v>
      </c>
      <c r="F228" s="16">
        <f t="shared" si="10"/>
        <v>-46</v>
      </c>
      <c r="G228" s="26">
        <f t="shared" si="11"/>
        <v>-31.08108108108108</v>
      </c>
    </row>
    <row r="229" spans="1:7" ht="24.75" customHeight="1">
      <c r="A229" s="148" t="s">
        <v>249</v>
      </c>
      <c r="B229" s="16">
        <v>866</v>
      </c>
      <c r="C229" s="16">
        <v>484</v>
      </c>
      <c r="D229" s="116">
        <f t="shared" si="9"/>
        <v>55.8891454965358</v>
      </c>
      <c r="E229" s="16">
        <v>314</v>
      </c>
      <c r="F229" s="16">
        <f t="shared" si="10"/>
        <v>170</v>
      </c>
      <c r="G229" s="26">
        <f t="shared" si="11"/>
        <v>54.14012738853503</v>
      </c>
    </row>
    <row r="230" spans="1:7" ht="24.75" customHeight="1">
      <c r="A230" s="148" t="s">
        <v>250</v>
      </c>
      <c r="B230" s="16">
        <v>0</v>
      </c>
      <c r="C230" s="16">
        <v>0</v>
      </c>
      <c r="D230" s="116">
        <f t="shared" si="9"/>
      </c>
      <c r="E230" s="16">
        <v>50</v>
      </c>
      <c r="F230" s="16">
        <f t="shared" si="10"/>
        <v>-50</v>
      </c>
      <c r="G230" s="26">
        <f t="shared" si="11"/>
        <v>-100</v>
      </c>
    </row>
    <row r="231" spans="1:7" ht="24.75" customHeight="1">
      <c r="A231" s="207" t="s">
        <v>251</v>
      </c>
      <c r="B231" s="16">
        <f>SUM(B232:B233)</f>
        <v>922</v>
      </c>
      <c r="C231" s="16">
        <f>SUM(C232:C233)</f>
        <v>730</v>
      </c>
      <c r="D231" s="116">
        <f t="shared" si="9"/>
        <v>79.17570498915401</v>
      </c>
      <c r="E231" s="16">
        <f>SUM(E232:E233)</f>
        <v>830</v>
      </c>
      <c r="F231" s="16">
        <f t="shared" si="10"/>
        <v>-100</v>
      </c>
      <c r="G231" s="26">
        <f t="shared" si="11"/>
        <v>-12.048192771084338</v>
      </c>
    </row>
    <row r="232" spans="1:7" ht="24.75" customHeight="1">
      <c r="A232" s="148" t="s">
        <v>252</v>
      </c>
      <c r="B232" s="16">
        <v>0</v>
      </c>
      <c r="C232" s="16">
        <v>3</v>
      </c>
      <c r="D232" s="116">
        <f t="shared" si="9"/>
      </c>
      <c r="E232" s="16">
        <v>6</v>
      </c>
      <c r="F232" s="16">
        <f t="shared" si="10"/>
        <v>-3</v>
      </c>
      <c r="G232" s="26">
        <f t="shared" si="11"/>
        <v>-50</v>
      </c>
    </row>
    <row r="233" spans="1:7" ht="24.75" customHeight="1">
      <c r="A233" s="148" t="s">
        <v>253</v>
      </c>
      <c r="B233" s="16">
        <v>922</v>
      </c>
      <c r="C233" s="16">
        <v>727</v>
      </c>
      <c r="D233" s="116">
        <f t="shared" si="9"/>
        <v>78.85032537960954</v>
      </c>
      <c r="E233" s="16">
        <v>824</v>
      </c>
      <c r="F233" s="16">
        <f t="shared" si="10"/>
        <v>-97</v>
      </c>
      <c r="G233" s="26">
        <f t="shared" si="11"/>
        <v>-11.771844660194175</v>
      </c>
    </row>
    <row r="234" spans="1:7" ht="24.75" customHeight="1">
      <c r="A234" s="207" t="s">
        <v>254</v>
      </c>
      <c r="B234" s="16">
        <f>SUM(B235:B235)</f>
        <v>149</v>
      </c>
      <c r="C234" s="16">
        <f>SUM(C235:C235)</f>
        <v>0</v>
      </c>
      <c r="D234" s="116">
        <f t="shared" si="9"/>
        <v>0</v>
      </c>
      <c r="E234" s="16">
        <f>SUM(E235:E235)</f>
        <v>10</v>
      </c>
      <c r="F234" s="16">
        <f t="shared" si="10"/>
        <v>-10</v>
      </c>
      <c r="G234" s="26">
        <f t="shared" si="11"/>
        <v>-100</v>
      </c>
    </row>
    <row r="235" spans="1:7" ht="24.75" customHeight="1">
      <c r="A235" s="148" t="s">
        <v>255</v>
      </c>
      <c r="B235" s="16">
        <v>149</v>
      </c>
      <c r="C235" s="16">
        <v>0</v>
      </c>
      <c r="D235" s="116">
        <f t="shared" si="9"/>
        <v>0</v>
      </c>
      <c r="E235" s="16">
        <v>10</v>
      </c>
      <c r="F235" s="16">
        <f t="shared" si="10"/>
        <v>-10</v>
      </c>
      <c r="G235" s="26">
        <f t="shared" si="11"/>
        <v>-100</v>
      </c>
    </row>
    <row r="236" spans="1:7" ht="24.75" customHeight="1">
      <c r="A236" s="207" t="s">
        <v>256</v>
      </c>
      <c r="B236" s="16">
        <f>SUM(B237:B239)</f>
        <v>269</v>
      </c>
      <c r="C236" s="16">
        <f>SUM(C237:C239)</f>
        <v>28</v>
      </c>
      <c r="D236" s="116">
        <f t="shared" si="9"/>
        <v>10.408921933085502</v>
      </c>
      <c r="E236" s="16">
        <f>SUM(E237:E239)</f>
        <v>42</v>
      </c>
      <c r="F236" s="16">
        <f t="shared" si="10"/>
        <v>-14</v>
      </c>
      <c r="G236" s="26">
        <f t="shared" si="11"/>
        <v>-33.33333333333333</v>
      </c>
    </row>
    <row r="237" spans="1:7" ht="24.75" customHeight="1">
      <c r="A237" s="148" t="s">
        <v>257</v>
      </c>
      <c r="B237" s="16">
        <v>0</v>
      </c>
      <c r="C237" s="16">
        <v>3</v>
      </c>
      <c r="D237" s="116">
        <f t="shared" si="9"/>
      </c>
      <c r="E237" s="16">
        <v>1</v>
      </c>
      <c r="F237" s="16">
        <f t="shared" si="10"/>
        <v>2</v>
      </c>
      <c r="G237" s="26">
        <f t="shared" si="11"/>
        <v>200</v>
      </c>
    </row>
    <row r="238" spans="1:7" ht="24.75" customHeight="1">
      <c r="A238" s="148" t="s">
        <v>258</v>
      </c>
      <c r="B238" s="16">
        <v>62</v>
      </c>
      <c r="C238" s="16">
        <v>10</v>
      </c>
      <c r="D238" s="116">
        <f t="shared" si="9"/>
        <v>16.129032258064516</v>
      </c>
      <c r="E238" s="16">
        <v>0</v>
      </c>
      <c r="F238" s="16">
        <f t="shared" si="10"/>
        <v>10</v>
      </c>
      <c r="G238" s="26">
        <f t="shared" si="11"/>
      </c>
    </row>
    <row r="239" spans="1:7" ht="24.75" customHeight="1">
      <c r="A239" s="148" t="s">
        <v>259</v>
      </c>
      <c r="B239" s="16">
        <v>207</v>
      </c>
      <c r="C239" s="16">
        <v>15</v>
      </c>
      <c r="D239" s="116">
        <f t="shared" si="9"/>
        <v>7.246376811594203</v>
      </c>
      <c r="E239" s="16">
        <v>41</v>
      </c>
      <c r="F239" s="16">
        <f t="shared" si="10"/>
        <v>-26</v>
      </c>
      <c r="G239" s="26">
        <f t="shared" si="11"/>
        <v>-63.41463414634146</v>
      </c>
    </row>
    <row r="240" spans="1:7" ht="24.75" customHeight="1">
      <c r="A240" s="207" t="s">
        <v>260</v>
      </c>
      <c r="B240" s="16">
        <f>SUM(B241,B251,B257,B265,B269,B277,B283,B289,B295,B298,B301,B304,B307,B309,B317,B311)</f>
        <v>39414</v>
      </c>
      <c r="C240" s="16">
        <f>SUM(C241,C251,C257,C265,C269,C277,C283,C289,C295,C298,C301,C304,C307,C309,C317,C311)</f>
        <v>37813</v>
      </c>
      <c r="D240" s="116">
        <f t="shared" si="9"/>
        <v>95.93799157659714</v>
      </c>
      <c r="E240" s="16">
        <f>SUM(E241,E251,E257,E265,E269,E277,E283,E289,E295,E298,E301,E304,E307,E309,E317,E311)</f>
        <v>34996</v>
      </c>
      <c r="F240" s="16">
        <f t="shared" si="10"/>
        <v>2817</v>
      </c>
      <c r="G240" s="26">
        <f t="shared" si="11"/>
        <v>8.049491370442336</v>
      </c>
    </row>
    <row r="241" spans="1:7" ht="24.75" customHeight="1">
      <c r="A241" s="207" t="s">
        <v>261</v>
      </c>
      <c r="B241" s="16">
        <f>SUM(B242:B250)</f>
        <v>2175</v>
      </c>
      <c r="C241" s="16">
        <f>SUM(C242:C250)</f>
        <v>3999</v>
      </c>
      <c r="D241" s="116">
        <f t="shared" si="9"/>
        <v>183.86206896551724</v>
      </c>
      <c r="E241" s="16">
        <f>SUM(E242:E250)</f>
        <v>4096</v>
      </c>
      <c r="F241" s="16">
        <f t="shared" si="10"/>
        <v>-97</v>
      </c>
      <c r="G241" s="26">
        <f t="shared" si="11"/>
        <v>-2.3681640625</v>
      </c>
    </row>
    <row r="242" spans="1:7" ht="24.75" customHeight="1">
      <c r="A242" s="148" t="s">
        <v>81</v>
      </c>
      <c r="B242" s="16">
        <v>586</v>
      </c>
      <c r="C242" s="16">
        <v>569</v>
      </c>
      <c r="D242" s="116">
        <f t="shared" si="9"/>
        <v>97.09897610921502</v>
      </c>
      <c r="E242" s="16">
        <v>688</v>
      </c>
      <c r="F242" s="16">
        <f t="shared" si="10"/>
        <v>-119</v>
      </c>
      <c r="G242" s="26">
        <f t="shared" si="11"/>
        <v>-17.296511627906977</v>
      </c>
    </row>
    <row r="243" spans="1:7" ht="24.75" customHeight="1">
      <c r="A243" s="148" t="s">
        <v>82</v>
      </c>
      <c r="B243" s="16">
        <v>131</v>
      </c>
      <c r="C243" s="16">
        <v>98</v>
      </c>
      <c r="D243" s="116">
        <f t="shared" si="9"/>
        <v>74.80916030534351</v>
      </c>
      <c r="E243" s="16">
        <v>141</v>
      </c>
      <c r="F243" s="16">
        <f t="shared" si="10"/>
        <v>-43</v>
      </c>
      <c r="G243" s="26">
        <f t="shared" si="11"/>
        <v>-30.49645390070922</v>
      </c>
    </row>
    <row r="244" spans="1:7" ht="24.75" customHeight="1">
      <c r="A244" s="148" t="s">
        <v>262</v>
      </c>
      <c r="B244" s="16">
        <v>0</v>
      </c>
      <c r="C244" s="16">
        <v>4</v>
      </c>
      <c r="D244" s="116">
        <f t="shared" si="9"/>
      </c>
      <c r="E244" s="16"/>
      <c r="F244" s="16">
        <f t="shared" si="10"/>
        <v>4</v>
      </c>
      <c r="G244" s="26">
        <f t="shared" si="11"/>
      </c>
    </row>
    <row r="245" spans="1:7" ht="24.75" customHeight="1">
      <c r="A245" s="148" t="s">
        <v>263</v>
      </c>
      <c r="B245" s="16">
        <v>63</v>
      </c>
      <c r="C245" s="16">
        <v>54</v>
      </c>
      <c r="D245" s="116">
        <f t="shared" si="9"/>
        <v>85.71428571428571</v>
      </c>
      <c r="E245" s="16">
        <v>55</v>
      </c>
      <c r="F245" s="16">
        <f t="shared" si="10"/>
        <v>-1</v>
      </c>
      <c r="G245" s="26">
        <f t="shared" si="11"/>
        <v>-1.8181818181818181</v>
      </c>
    </row>
    <row r="246" spans="1:7" ht="24.75" customHeight="1">
      <c r="A246" s="148" t="s">
        <v>264</v>
      </c>
      <c r="B246" s="16">
        <v>111</v>
      </c>
      <c r="C246" s="16">
        <v>111</v>
      </c>
      <c r="D246" s="116">
        <f t="shared" si="9"/>
        <v>100</v>
      </c>
      <c r="E246" s="16">
        <v>112</v>
      </c>
      <c r="F246" s="16">
        <f t="shared" si="10"/>
        <v>-1</v>
      </c>
      <c r="G246" s="26">
        <f t="shared" si="11"/>
        <v>-0.8928571428571428</v>
      </c>
    </row>
    <row r="247" spans="1:7" ht="34.5" customHeight="1">
      <c r="A247" s="148" t="s">
        <v>265</v>
      </c>
      <c r="B247" s="16">
        <v>319</v>
      </c>
      <c r="C247" s="16">
        <v>299</v>
      </c>
      <c r="D247" s="116">
        <f t="shared" si="9"/>
        <v>93.73040752351098</v>
      </c>
      <c r="E247" s="16">
        <v>372</v>
      </c>
      <c r="F247" s="16">
        <f t="shared" si="10"/>
        <v>-73</v>
      </c>
      <c r="G247" s="26">
        <f t="shared" si="11"/>
        <v>-19.623655913978492</v>
      </c>
    </row>
    <row r="248" spans="1:7" ht="24.75" customHeight="1">
      <c r="A248" s="148" t="s">
        <v>266</v>
      </c>
      <c r="B248" s="16">
        <v>171</v>
      </c>
      <c r="C248" s="16">
        <v>161</v>
      </c>
      <c r="D248" s="116">
        <f t="shared" si="9"/>
        <v>94.15204678362574</v>
      </c>
      <c r="E248" s="16">
        <v>190</v>
      </c>
      <c r="F248" s="16">
        <f t="shared" si="10"/>
        <v>-29</v>
      </c>
      <c r="G248" s="26">
        <f t="shared" si="11"/>
        <v>-15.263157894736842</v>
      </c>
    </row>
    <row r="249" spans="1:7" ht="24.75" customHeight="1">
      <c r="A249" s="148" t="s">
        <v>267</v>
      </c>
      <c r="B249" s="16">
        <v>0</v>
      </c>
      <c r="C249" s="16">
        <v>445</v>
      </c>
      <c r="D249" s="116">
        <f t="shared" si="9"/>
      </c>
      <c r="E249" s="16">
        <v>1283</v>
      </c>
      <c r="F249" s="16">
        <f t="shared" si="10"/>
        <v>-838</v>
      </c>
      <c r="G249" s="26">
        <f t="shared" si="11"/>
        <v>-65.31566640685892</v>
      </c>
    </row>
    <row r="250" spans="1:7" ht="34.5" customHeight="1">
      <c r="A250" s="148" t="s">
        <v>268</v>
      </c>
      <c r="B250" s="16">
        <v>794</v>
      </c>
      <c r="C250" s="16">
        <v>2258</v>
      </c>
      <c r="D250" s="116">
        <f t="shared" si="9"/>
        <v>284.3828715365239</v>
      </c>
      <c r="E250" s="16">
        <v>1255</v>
      </c>
      <c r="F250" s="16">
        <f t="shared" si="10"/>
        <v>1003</v>
      </c>
      <c r="G250" s="26">
        <f t="shared" si="11"/>
        <v>79.9203187250996</v>
      </c>
    </row>
    <row r="251" spans="1:7" ht="24.75" customHeight="1">
      <c r="A251" s="207" t="s">
        <v>269</v>
      </c>
      <c r="B251" s="16">
        <f>SUM(B252:B256)</f>
        <v>4058</v>
      </c>
      <c r="C251" s="16">
        <f>SUM(C252:C256)</f>
        <v>1845</v>
      </c>
      <c r="D251" s="116">
        <f t="shared" si="9"/>
        <v>45.46574667323805</v>
      </c>
      <c r="E251" s="16">
        <f>SUM(E252:E256)</f>
        <v>1822</v>
      </c>
      <c r="F251" s="16">
        <f t="shared" si="10"/>
        <v>23</v>
      </c>
      <c r="G251" s="26">
        <f t="shared" si="11"/>
        <v>1.2623490669593853</v>
      </c>
    </row>
    <row r="252" spans="1:7" ht="24.75" customHeight="1">
      <c r="A252" s="148" t="s">
        <v>81</v>
      </c>
      <c r="B252" s="16">
        <v>113</v>
      </c>
      <c r="C252" s="16">
        <v>122</v>
      </c>
      <c r="D252" s="116">
        <f t="shared" si="9"/>
        <v>107.9646017699115</v>
      </c>
      <c r="E252" s="16">
        <v>110</v>
      </c>
      <c r="F252" s="16">
        <f t="shared" si="10"/>
        <v>12</v>
      </c>
      <c r="G252" s="26">
        <f t="shared" si="11"/>
        <v>10.909090909090908</v>
      </c>
    </row>
    <row r="253" spans="1:7" ht="24.75" customHeight="1">
      <c r="A253" s="148" t="s">
        <v>270</v>
      </c>
      <c r="B253" s="16">
        <v>344</v>
      </c>
      <c r="C253" s="16">
        <v>98</v>
      </c>
      <c r="D253" s="116">
        <f t="shared" si="9"/>
        <v>28.488372093023255</v>
      </c>
      <c r="E253" s="16">
        <v>229</v>
      </c>
      <c r="F253" s="16">
        <f t="shared" si="10"/>
        <v>-131</v>
      </c>
      <c r="G253" s="26">
        <f t="shared" si="11"/>
        <v>-57.20524017467249</v>
      </c>
    </row>
    <row r="254" spans="1:7" ht="24.75" customHeight="1">
      <c r="A254" s="148" t="s">
        <v>271</v>
      </c>
      <c r="B254" s="16">
        <v>22</v>
      </c>
      <c r="C254" s="16">
        <v>2</v>
      </c>
      <c r="D254" s="116">
        <f t="shared" si="9"/>
        <v>9.090909090909092</v>
      </c>
      <c r="E254" s="16">
        <v>40</v>
      </c>
      <c r="F254" s="16">
        <f t="shared" si="10"/>
        <v>-38</v>
      </c>
      <c r="G254" s="26">
        <f t="shared" si="11"/>
        <v>-95</v>
      </c>
    </row>
    <row r="255" spans="1:7" ht="24.75" customHeight="1">
      <c r="A255" s="148" t="s">
        <v>272</v>
      </c>
      <c r="B255" s="16">
        <v>2953</v>
      </c>
      <c r="C255" s="16">
        <v>1223</v>
      </c>
      <c r="D255" s="116">
        <f t="shared" si="9"/>
        <v>41.415509651202164</v>
      </c>
      <c r="E255" s="16">
        <v>958</v>
      </c>
      <c r="F255" s="16">
        <f t="shared" si="10"/>
        <v>265</v>
      </c>
      <c r="G255" s="26">
        <f t="shared" si="11"/>
        <v>27.661795407098122</v>
      </c>
    </row>
    <row r="256" spans="1:7" ht="24.75" customHeight="1">
      <c r="A256" s="148" t="s">
        <v>273</v>
      </c>
      <c r="B256" s="16">
        <v>626</v>
      </c>
      <c r="C256" s="16">
        <v>400</v>
      </c>
      <c r="D256" s="116">
        <f t="shared" si="9"/>
        <v>63.897763578274756</v>
      </c>
      <c r="E256" s="16">
        <v>485</v>
      </c>
      <c r="F256" s="16">
        <f t="shared" si="10"/>
        <v>-85</v>
      </c>
      <c r="G256" s="26">
        <f t="shared" si="11"/>
        <v>-17.525773195876287</v>
      </c>
    </row>
    <row r="257" spans="1:7" ht="24.75" customHeight="1">
      <c r="A257" s="207" t="s">
        <v>274</v>
      </c>
      <c r="B257" s="16">
        <f>SUM(B258:B264)</f>
        <v>22905</v>
      </c>
      <c r="C257" s="16">
        <f>SUM(C258:C264)</f>
        <v>18472</v>
      </c>
      <c r="D257" s="116">
        <f t="shared" si="9"/>
        <v>80.64614712944773</v>
      </c>
      <c r="E257" s="16">
        <f>SUM(E258:E264)</f>
        <v>16414</v>
      </c>
      <c r="F257" s="16">
        <f t="shared" si="10"/>
        <v>2058</v>
      </c>
      <c r="G257" s="26">
        <f t="shared" si="11"/>
        <v>12.538077251127087</v>
      </c>
    </row>
    <row r="258" spans="1:7" ht="24.75" customHeight="1">
      <c r="A258" s="148" t="s">
        <v>275</v>
      </c>
      <c r="B258" s="16">
        <v>2538</v>
      </c>
      <c r="C258" s="16">
        <v>2620</v>
      </c>
      <c r="D258" s="116">
        <f t="shared" si="9"/>
        <v>103.23089046493301</v>
      </c>
      <c r="E258" s="16">
        <v>2505</v>
      </c>
      <c r="F258" s="16">
        <f t="shared" si="10"/>
        <v>115</v>
      </c>
      <c r="G258" s="26">
        <f t="shared" si="11"/>
        <v>4.590818363273453</v>
      </c>
    </row>
    <row r="259" spans="1:7" ht="24.75" customHeight="1">
      <c r="A259" s="148" t="s">
        <v>276</v>
      </c>
      <c r="B259" s="16">
        <v>1654</v>
      </c>
      <c r="C259" s="16">
        <v>1654</v>
      </c>
      <c r="D259" s="116">
        <f t="shared" si="9"/>
        <v>100</v>
      </c>
      <c r="E259" s="16">
        <v>1673</v>
      </c>
      <c r="F259" s="16">
        <f t="shared" si="10"/>
        <v>-19</v>
      </c>
      <c r="G259" s="26">
        <f t="shared" si="11"/>
        <v>-1.1356843992827257</v>
      </c>
    </row>
    <row r="260" spans="1:7" ht="34.5" customHeight="1">
      <c r="A260" s="148" t="s">
        <v>278</v>
      </c>
      <c r="B260" s="16">
        <v>4191</v>
      </c>
      <c r="C260" s="16">
        <v>3627</v>
      </c>
      <c r="D260" s="116">
        <f t="shared" si="9"/>
        <v>86.54259126700072</v>
      </c>
      <c r="E260" s="16">
        <v>2843</v>
      </c>
      <c r="F260" s="16">
        <f t="shared" si="10"/>
        <v>784</v>
      </c>
      <c r="G260" s="26">
        <f t="shared" si="11"/>
        <v>27.576503693281744</v>
      </c>
    </row>
    <row r="261" spans="1:7" ht="34.5" customHeight="1">
      <c r="A261" s="148" t="s">
        <v>279</v>
      </c>
      <c r="B261" s="16">
        <v>5622</v>
      </c>
      <c r="C261" s="16">
        <v>2236</v>
      </c>
      <c r="D261" s="116">
        <f t="shared" si="9"/>
        <v>39.77232301672003</v>
      </c>
      <c r="E261" s="16">
        <v>2307</v>
      </c>
      <c r="F261" s="16">
        <f t="shared" si="10"/>
        <v>-71</v>
      </c>
      <c r="G261" s="26">
        <f t="shared" si="11"/>
        <v>-3.0775899436497616</v>
      </c>
    </row>
    <row r="262" spans="1:7" ht="34.5" customHeight="1">
      <c r="A262" s="148" t="s">
        <v>280</v>
      </c>
      <c r="B262" s="16">
        <v>8000</v>
      </c>
      <c r="C262" s="16">
        <v>7535</v>
      </c>
      <c r="D262" s="116">
        <f t="shared" si="9"/>
        <v>94.1875</v>
      </c>
      <c r="E262" s="16">
        <v>6873</v>
      </c>
      <c r="F262" s="16">
        <f t="shared" si="10"/>
        <v>662</v>
      </c>
      <c r="G262" s="26">
        <f t="shared" si="11"/>
        <v>9.631892914302343</v>
      </c>
    </row>
    <row r="263" spans="1:7" ht="34.5" customHeight="1">
      <c r="A263" s="148" t="s">
        <v>281</v>
      </c>
      <c r="B263" s="16">
        <v>0</v>
      </c>
      <c r="C263" s="16">
        <v>0</v>
      </c>
      <c r="D263" s="116">
        <f aca="true" t="shared" si="12" ref="D263:D326">IF(B263=0,"",C263/B263*100)</f>
      </c>
      <c r="E263" s="16">
        <v>13</v>
      </c>
      <c r="F263" s="16">
        <f aca="true" t="shared" si="13" ref="F263:F326">C263-E263</f>
        <v>-13</v>
      </c>
      <c r="G263" s="26">
        <f aca="true" t="shared" si="14" ref="G263:G326">IF(E263=0,"",F263/E263*100)</f>
        <v>-100</v>
      </c>
    </row>
    <row r="264" spans="1:7" ht="24.75" customHeight="1">
      <c r="A264" s="148" t="s">
        <v>282</v>
      </c>
      <c r="B264" s="16">
        <v>900</v>
      </c>
      <c r="C264" s="16">
        <v>800</v>
      </c>
      <c r="D264" s="116">
        <f t="shared" si="12"/>
        <v>88.88888888888889</v>
      </c>
      <c r="E264" s="16">
        <v>200</v>
      </c>
      <c r="F264" s="16">
        <f t="shared" si="13"/>
        <v>600</v>
      </c>
      <c r="G264" s="26">
        <f t="shared" si="14"/>
        <v>300</v>
      </c>
    </row>
    <row r="265" spans="1:7" ht="24.75" customHeight="1">
      <c r="A265" s="207" t="s">
        <v>283</v>
      </c>
      <c r="B265" s="16">
        <f>SUM(B266:B268)</f>
        <v>302</v>
      </c>
      <c r="C265" s="16">
        <f>SUM(C266:C268)</f>
        <v>963</v>
      </c>
      <c r="D265" s="116">
        <f t="shared" si="12"/>
        <v>318.87417218543044</v>
      </c>
      <c r="E265" s="16">
        <f>SUM(E266:E268)</f>
        <v>870</v>
      </c>
      <c r="F265" s="16">
        <f t="shared" si="13"/>
        <v>93</v>
      </c>
      <c r="G265" s="26">
        <f t="shared" si="14"/>
        <v>10.689655172413794</v>
      </c>
    </row>
    <row r="266" spans="1:7" ht="24.75" customHeight="1">
      <c r="A266" s="148" t="s">
        <v>284</v>
      </c>
      <c r="B266" s="16">
        <v>0</v>
      </c>
      <c r="C266" s="16">
        <v>0</v>
      </c>
      <c r="D266" s="116">
        <f t="shared" si="12"/>
      </c>
      <c r="E266" s="16">
        <v>96</v>
      </c>
      <c r="F266" s="16">
        <f t="shared" si="13"/>
        <v>-96</v>
      </c>
      <c r="G266" s="26">
        <f t="shared" si="14"/>
        <v>-100</v>
      </c>
    </row>
    <row r="267" spans="1:7" ht="24.75" customHeight="1">
      <c r="A267" s="148" t="s">
        <v>285</v>
      </c>
      <c r="B267" s="16">
        <v>0</v>
      </c>
      <c r="C267" s="16">
        <v>462</v>
      </c>
      <c r="D267" s="116">
        <f t="shared" si="12"/>
      </c>
      <c r="E267" s="16">
        <v>430</v>
      </c>
      <c r="F267" s="16">
        <f t="shared" si="13"/>
        <v>32</v>
      </c>
      <c r="G267" s="26">
        <f t="shared" si="14"/>
        <v>7.441860465116279</v>
      </c>
    </row>
    <row r="268" spans="1:7" ht="24.75" customHeight="1">
      <c r="A268" s="148" t="s">
        <v>286</v>
      </c>
      <c r="B268" s="16">
        <v>302</v>
      </c>
      <c r="C268" s="16">
        <v>501</v>
      </c>
      <c r="D268" s="116">
        <f t="shared" si="12"/>
        <v>165.89403973509934</v>
      </c>
      <c r="E268" s="16">
        <v>344</v>
      </c>
      <c r="F268" s="16">
        <f t="shared" si="13"/>
        <v>157</v>
      </c>
      <c r="G268" s="26">
        <f t="shared" si="14"/>
        <v>45.63953488372093</v>
      </c>
    </row>
    <row r="269" spans="1:7" ht="24.75" customHeight="1">
      <c r="A269" s="207" t="s">
        <v>287</v>
      </c>
      <c r="B269" s="16">
        <f>SUM(B270:B276)</f>
        <v>775</v>
      </c>
      <c r="C269" s="16">
        <f>SUM(C270:C276)</f>
        <v>1543</v>
      </c>
      <c r="D269" s="116">
        <f t="shared" si="12"/>
        <v>199.09677419354838</v>
      </c>
      <c r="E269" s="16">
        <f>SUM(E270:E276)</f>
        <v>1489</v>
      </c>
      <c r="F269" s="16">
        <f t="shared" si="13"/>
        <v>54</v>
      </c>
      <c r="G269" s="26">
        <f t="shared" si="14"/>
        <v>3.626595030221625</v>
      </c>
    </row>
    <row r="270" spans="1:7" ht="24.75" customHeight="1">
      <c r="A270" s="148" t="s">
        <v>288</v>
      </c>
      <c r="B270" s="16">
        <v>39</v>
      </c>
      <c r="C270" s="16">
        <v>39</v>
      </c>
      <c r="D270" s="116">
        <f t="shared" si="12"/>
        <v>100</v>
      </c>
      <c r="E270" s="16">
        <v>35</v>
      </c>
      <c r="F270" s="16">
        <f t="shared" si="13"/>
        <v>4</v>
      </c>
      <c r="G270" s="26">
        <f t="shared" si="14"/>
        <v>11.428571428571429</v>
      </c>
    </row>
    <row r="271" spans="1:7" ht="24.75" customHeight="1">
      <c r="A271" s="148" t="s">
        <v>289</v>
      </c>
      <c r="B271" s="16">
        <v>0</v>
      </c>
      <c r="C271" s="16">
        <v>0</v>
      </c>
      <c r="D271" s="116">
        <f t="shared" si="12"/>
      </c>
      <c r="E271" s="16">
        <v>9</v>
      </c>
      <c r="F271" s="16">
        <f t="shared" si="13"/>
        <v>-9</v>
      </c>
      <c r="G271" s="26">
        <f t="shared" si="14"/>
        <v>-100</v>
      </c>
    </row>
    <row r="272" spans="1:7" ht="24.75" customHeight="1">
      <c r="A272" s="148" t="s">
        <v>290</v>
      </c>
      <c r="B272" s="16">
        <v>0</v>
      </c>
      <c r="C272" s="16">
        <v>24</v>
      </c>
      <c r="D272" s="116">
        <f t="shared" si="12"/>
      </c>
      <c r="E272" s="16">
        <v>25</v>
      </c>
      <c r="F272" s="16">
        <f t="shared" si="13"/>
        <v>-1</v>
      </c>
      <c r="G272" s="26">
        <f t="shared" si="14"/>
        <v>-4</v>
      </c>
    </row>
    <row r="273" spans="1:7" ht="24.75" customHeight="1">
      <c r="A273" s="148" t="s">
        <v>291</v>
      </c>
      <c r="B273" s="16">
        <v>203</v>
      </c>
      <c r="C273" s="16">
        <v>399</v>
      </c>
      <c r="D273" s="116">
        <f t="shared" si="12"/>
        <v>196.55172413793102</v>
      </c>
      <c r="E273" s="16">
        <v>345</v>
      </c>
      <c r="F273" s="16">
        <f t="shared" si="13"/>
        <v>54</v>
      </c>
      <c r="G273" s="26">
        <f t="shared" si="14"/>
        <v>15.65217391304348</v>
      </c>
    </row>
    <row r="274" spans="1:7" ht="24.75" customHeight="1">
      <c r="A274" s="148" t="s">
        <v>292</v>
      </c>
      <c r="B274" s="16">
        <v>0</v>
      </c>
      <c r="C274" s="16">
        <v>24</v>
      </c>
      <c r="D274" s="116">
        <f t="shared" si="12"/>
      </c>
      <c r="E274" s="16">
        <v>21</v>
      </c>
      <c r="F274" s="16">
        <f t="shared" si="13"/>
        <v>3</v>
      </c>
      <c r="G274" s="26">
        <f t="shared" si="14"/>
        <v>14.285714285714285</v>
      </c>
    </row>
    <row r="275" spans="1:7" ht="24.75" customHeight="1">
      <c r="A275" s="148" t="s">
        <v>293</v>
      </c>
      <c r="B275" s="16">
        <v>0</v>
      </c>
      <c r="C275" s="16">
        <v>0</v>
      </c>
      <c r="D275" s="116">
        <f t="shared" si="12"/>
      </c>
      <c r="E275" s="16">
        <v>4</v>
      </c>
      <c r="F275" s="16">
        <f t="shared" si="13"/>
        <v>-4</v>
      </c>
      <c r="G275" s="26">
        <f t="shared" si="14"/>
        <v>-100</v>
      </c>
    </row>
    <row r="276" spans="1:7" ht="24.75" customHeight="1">
      <c r="A276" s="148" t="s">
        <v>294</v>
      </c>
      <c r="B276" s="16">
        <v>533</v>
      </c>
      <c r="C276" s="16">
        <v>1057</v>
      </c>
      <c r="D276" s="116">
        <f t="shared" si="12"/>
        <v>198.31144465290805</v>
      </c>
      <c r="E276" s="16">
        <v>1050</v>
      </c>
      <c r="F276" s="16">
        <f t="shared" si="13"/>
        <v>7</v>
      </c>
      <c r="G276" s="26">
        <f t="shared" si="14"/>
        <v>0.6666666666666667</v>
      </c>
    </row>
    <row r="277" spans="1:7" ht="24.75" customHeight="1">
      <c r="A277" s="207" t="s">
        <v>295</v>
      </c>
      <c r="B277" s="16">
        <f>SUM(B278:B282)</f>
        <v>286</v>
      </c>
      <c r="C277" s="16">
        <f>SUM(C278:C282)</f>
        <v>402</v>
      </c>
      <c r="D277" s="116">
        <f t="shared" si="12"/>
        <v>140.55944055944056</v>
      </c>
      <c r="E277" s="16">
        <f>SUM(E278:E282)</f>
        <v>402</v>
      </c>
      <c r="F277" s="16">
        <f t="shared" si="13"/>
        <v>0</v>
      </c>
      <c r="G277" s="26">
        <f t="shared" si="14"/>
        <v>0</v>
      </c>
    </row>
    <row r="278" spans="1:7" ht="24.75" customHeight="1">
      <c r="A278" s="148" t="s">
        <v>296</v>
      </c>
      <c r="B278" s="16">
        <v>0</v>
      </c>
      <c r="C278" s="16">
        <v>97</v>
      </c>
      <c r="D278" s="116">
        <f t="shared" si="12"/>
      </c>
      <c r="E278" s="16">
        <v>228</v>
      </c>
      <c r="F278" s="16">
        <f t="shared" si="13"/>
        <v>-131</v>
      </c>
      <c r="G278" s="26">
        <f t="shared" si="14"/>
        <v>-57.45614035087719</v>
      </c>
    </row>
    <row r="279" spans="1:7" ht="34.5" customHeight="1">
      <c r="A279" s="148" t="s">
        <v>297</v>
      </c>
      <c r="B279" s="16">
        <v>0</v>
      </c>
      <c r="C279" s="16">
        <v>19</v>
      </c>
      <c r="D279" s="116">
        <f t="shared" si="12"/>
      </c>
      <c r="E279" s="16">
        <v>8</v>
      </c>
      <c r="F279" s="16">
        <f t="shared" si="13"/>
        <v>11</v>
      </c>
      <c r="G279" s="26">
        <f t="shared" si="14"/>
        <v>137.5</v>
      </c>
    </row>
    <row r="280" spans="1:7" ht="34.5" customHeight="1">
      <c r="A280" s="148" t="s">
        <v>298</v>
      </c>
      <c r="B280" s="16">
        <v>0</v>
      </c>
      <c r="C280" s="16">
        <v>1</v>
      </c>
      <c r="D280" s="116">
        <f t="shared" si="12"/>
      </c>
      <c r="E280" s="16">
        <v>0</v>
      </c>
      <c r="F280" s="16">
        <f t="shared" si="13"/>
        <v>1</v>
      </c>
      <c r="G280" s="26">
        <f t="shared" si="14"/>
      </c>
    </row>
    <row r="281" spans="1:7" ht="24.75" customHeight="1">
      <c r="A281" s="148" t="s">
        <v>299</v>
      </c>
      <c r="B281" s="16">
        <v>0</v>
      </c>
      <c r="C281" s="16">
        <v>6</v>
      </c>
      <c r="D281" s="116">
        <f t="shared" si="12"/>
      </c>
      <c r="E281" s="16">
        <v>2</v>
      </c>
      <c r="F281" s="16">
        <f t="shared" si="13"/>
        <v>4</v>
      </c>
      <c r="G281" s="26">
        <f t="shared" si="14"/>
        <v>200</v>
      </c>
    </row>
    <row r="282" spans="1:7" ht="24.75" customHeight="1">
      <c r="A282" s="148" t="s">
        <v>300</v>
      </c>
      <c r="B282" s="16">
        <v>286</v>
      </c>
      <c r="C282" s="16">
        <v>279</v>
      </c>
      <c r="D282" s="116">
        <f t="shared" si="12"/>
        <v>97.55244755244755</v>
      </c>
      <c r="E282" s="16">
        <v>164</v>
      </c>
      <c r="F282" s="16">
        <f t="shared" si="13"/>
        <v>115</v>
      </c>
      <c r="G282" s="26">
        <f t="shared" si="14"/>
        <v>70.1219512195122</v>
      </c>
    </row>
    <row r="283" spans="1:7" ht="24.75" customHeight="1">
      <c r="A283" s="207" t="s">
        <v>301</v>
      </c>
      <c r="B283" s="16">
        <f>SUM(B284:B288)</f>
        <v>3431</v>
      </c>
      <c r="C283" s="16">
        <f>SUM(C284:C288)</f>
        <v>1494</v>
      </c>
      <c r="D283" s="116">
        <f t="shared" si="12"/>
        <v>43.5441562226756</v>
      </c>
      <c r="E283" s="16">
        <f>SUM(E284:E288)</f>
        <v>1498</v>
      </c>
      <c r="F283" s="16">
        <f t="shared" si="13"/>
        <v>-4</v>
      </c>
      <c r="G283" s="26">
        <f t="shared" si="14"/>
        <v>-0.26702269692923897</v>
      </c>
    </row>
    <row r="284" spans="1:7" ht="24.75" customHeight="1">
      <c r="A284" s="148" t="s">
        <v>302</v>
      </c>
      <c r="B284" s="16">
        <v>56</v>
      </c>
      <c r="C284" s="16">
        <v>69</v>
      </c>
      <c r="D284" s="116">
        <f t="shared" si="12"/>
        <v>123.21428571428572</v>
      </c>
      <c r="E284" s="16">
        <v>50</v>
      </c>
      <c r="F284" s="16">
        <f t="shared" si="13"/>
        <v>19</v>
      </c>
      <c r="G284" s="26">
        <f t="shared" si="14"/>
        <v>38</v>
      </c>
    </row>
    <row r="285" spans="1:7" ht="24.75" customHeight="1">
      <c r="A285" s="148" t="s">
        <v>303</v>
      </c>
      <c r="B285" s="16">
        <v>1189</v>
      </c>
      <c r="C285" s="16">
        <v>1064</v>
      </c>
      <c r="D285" s="116">
        <f t="shared" si="12"/>
        <v>89.48696383515559</v>
      </c>
      <c r="E285" s="16">
        <v>1100</v>
      </c>
      <c r="F285" s="16">
        <f t="shared" si="13"/>
        <v>-36</v>
      </c>
      <c r="G285" s="26">
        <f t="shared" si="14"/>
        <v>-3.272727272727273</v>
      </c>
    </row>
    <row r="286" spans="1:7" ht="24.75" customHeight="1">
      <c r="A286" s="148" t="s">
        <v>304</v>
      </c>
      <c r="B286" s="16">
        <v>300</v>
      </c>
      <c r="C286" s="16">
        <v>0</v>
      </c>
      <c r="D286" s="116">
        <f t="shared" si="12"/>
        <v>0</v>
      </c>
      <c r="E286" s="16">
        <v>0</v>
      </c>
      <c r="F286" s="16">
        <f t="shared" si="13"/>
        <v>0</v>
      </c>
      <c r="G286" s="26">
        <f t="shared" si="14"/>
      </c>
    </row>
    <row r="287" spans="1:7" ht="24.75" customHeight="1">
      <c r="A287" s="148" t="s">
        <v>305</v>
      </c>
      <c r="B287" s="16">
        <v>1586</v>
      </c>
      <c r="C287" s="16">
        <v>341</v>
      </c>
      <c r="D287" s="116">
        <f t="shared" si="12"/>
        <v>21.50063051702396</v>
      </c>
      <c r="E287" s="16">
        <v>348</v>
      </c>
      <c r="F287" s="16">
        <f t="shared" si="13"/>
        <v>-7</v>
      </c>
      <c r="G287" s="26">
        <f t="shared" si="14"/>
        <v>-2.0114942528735633</v>
      </c>
    </row>
    <row r="288" spans="1:7" ht="24.75" customHeight="1">
      <c r="A288" s="148" t="s">
        <v>306</v>
      </c>
      <c r="B288" s="16">
        <v>300</v>
      </c>
      <c r="C288" s="16">
        <v>20</v>
      </c>
      <c r="D288" s="116">
        <f t="shared" si="12"/>
        <v>6.666666666666667</v>
      </c>
      <c r="E288" s="16">
        <v>0</v>
      </c>
      <c r="F288" s="16">
        <f t="shared" si="13"/>
        <v>20</v>
      </c>
      <c r="G288" s="26">
        <f t="shared" si="14"/>
      </c>
    </row>
    <row r="289" spans="1:7" ht="24.75" customHeight="1">
      <c r="A289" s="207" t="s">
        <v>307</v>
      </c>
      <c r="B289" s="16">
        <f>SUM(B290:B294)</f>
        <v>864</v>
      </c>
      <c r="C289" s="16">
        <f>SUM(C290:C294)</f>
        <v>1020</v>
      </c>
      <c r="D289" s="116">
        <f t="shared" si="12"/>
        <v>118.05555555555556</v>
      </c>
      <c r="E289" s="16">
        <f>SUM(E290:E294)</f>
        <v>956</v>
      </c>
      <c r="F289" s="16">
        <f t="shared" si="13"/>
        <v>64</v>
      </c>
      <c r="G289" s="26">
        <f t="shared" si="14"/>
        <v>6.694560669456067</v>
      </c>
    </row>
    <row r="290" spans="1:7" ht="24.75" customHeight="1">
      <c r="A290" s="148" t="s">
        <v>81</v>
      </c>
      <c r="B290" s="16">
        <v>120</v>
      </c>
      <c r="C290" s="16">
        <v>100</v>
      </c>
      <c r="D290" s="116">
        <f t="shared" si="12"/>
        <v>83.33333333333334</v>
      </c>
      <c r="E290" s="16">
        <v>93</v>
      </c>
      <c r="F290" s="16">
        <f t="shared" si="13"/>
        <v>7</v>
      </c>
      <c r="G290" s="26">
        <f t="shared" si="14"/>
        <v>7.526881720430108</v>
      </c>
    </row>
    <row r="291" spans="1:7" ht="24.75" customHeight="1">
      <c r="A291" s="148" t="s">
        <v>308</v>
      </c>
      <c r="B291" s="16">
        <v>0</v>
      </c>
      <c r="C291" s="16">
        <v>28</v>
      </c>
      <c r="D291" s="116">
        <f t="shared" si="12"/>
      </c>
      <c r="E291" s="16">
        <v>16</v>
      </c>
      <c r="F291" s="16">
        <f t="shared" si="13"/>
        <v>12</v>
      </c>
      <c r="G291" s="26">
        <f t="shared" si="14"/>
        <v>75</v>
      </c>
    </row>
    <row r="292" spans="1:7" ht="24.75" customHeight="1">
      <c r="A292" s="148" t="s">
        <v>309</v>
      </c>
      <c r="B292" s="16">
        <v>0</v>
      </c>
      <c r="C292" s="16">
        <v>8</v>
      </c>
      <c r="D292" s="116">
        <f t="shared" si="12"/>
      </c>
      <c r="E292" s="16">
        <v>0</v>
      </c>
      <c r="F292" s="16">
        <f t="shared" si="13"/>
        <v>8</v>
      </c>
      <c r="G292" s="26">
        <f t="shared" si="14"/>
      </c>
    </row>
    <row r="293" spans="1:7" ht="24.75" customHeight="1">
      <c r="A293" s="148" t="s">
        <v>310</v>
      </c>
      <c r="B293" s="16">
        <v>325</v>
      </c>
      <c r="C293" s="16">
        <v>529</v>
      </c>
      <c r="D293" s="116">
        <f t="shared" si="12"/>
        <v>162.76923076923077</v>
      </c>
      <c r="E293" s="16">
        <v>495</v>
      </c>
      <c r="F293" s="16">
        <f t="shared" si="13"/>
        <v>34</v>
      </c>
      <c r="G293" s="26">
        <f t="shared" si="14"/>
        <v>6.8686868686868685</v>
      </c>
    </row>
    <row r="294" spans="1:7" ht="24.75" customHeight="1">
      <c r="A294" s="148" t="s">
        <v>311</v>
      </c>
      <c r="B294" s="16">
        <v>419</v>
      </c>
      <c r="C294" s="16">
        <v>355</v>
      </c>
      <c r="D294" s="116">
        <f t="shared" si="12"/>
        <v>84.7255369928401</v>
      </c>
      <c r="E294" s="16">
        <v>352</v>
      </c>
      <c r="F294" s="16">
        <f t="shared" si="13"/>
        <v>3</v>
      </c>
      <c r="G294" s="26">
        <f t="shared" si="14"/>
        <v>0.8522727272727272</v>
      </c>
    </row>
    <row r="295" spans="1:7" ht="24.75" customHeight="1">
      <c r="A295" s="207" t="s">
        <v>312</v>
      </c>
      <c r="B295" s="16">
        <f>SUM(B296:B297)</f>
        <v>54</v>
      </c>
      <c r="C295" s="16">
        <f>SUM(C296:C297)</f>
        <v>54</v>
      </c>
      <c r="D295" s="116">
        <f t="shared" si="12"/>
        <v>100</v>
      </c>
      <c r="E295" s="16">
        <f>SUM(E296:E297)</f>
        <v>54</v>
      </c>
      <c r="F295" s="16">
        <f t="shared" si="13"/>
        <v>0</v>
      </c>
      <c r="G295" s="26">
        <f t="shared" si="14"/>
        <v>0</v>
      </c>
    </row>
    <row r="296" spans="1:7" ht="24.75" customHeight="1">
      <c r="A296" s="148" t="s">
        <v>81</v>
      </c>
      <c r="B296" s="16">
        <v>45</v>
      </c>
      <c r="C296" s="16">
        <v>45</v>
      </c>
      <c r="D296" s="116">
        <f t="shared" si="12"/>
        <v>100</v>
      </c>
      <c r="E296" s="16">
        <v>44</v>
      </c>
      <c r="F296" s="16">
        <f t="shared" si="13"/>
        <v>1</v>
      </c>
      <c r="G296" s="26">
        <f t="shared" si="14"/>
        <v>2.272727272727273</v>
      </c>
    </row>
    <row r="297" spans="1:7" ht="24.75" customHeight="1">
      <c r="A297" s="148" t="s">
        <v>82</v>
      </c>
      <c r="B297" s="16">
        <v>9</v>
      </c>
      <c r="C297" s="16">
        <v>9</v>
      </c>
      <c r="D297" s="116">
        <f t="shared" si="12"/>
        <v>100</v>
      </c>
      <c r="E297" s="16">
        <v>10</v>
      </c>
      <c r="F297" s="16">
        <f t="shared" si="13"/>
        <v>-1</v>
      </c>
      <c r="G297" s="26">
        <f t="shared" si="14"/>
        <v>-10</v>
      </c>
    </row>
    <row r="298" spans="1:7" ht="24.75" customHeight="1">
      <c r="A298" s="207" t="s">
        <v>313</v>
      </c>
      <c r="B298" s="16">
        <f>SUM(B299:B300)</f>
        <v>1035</v>
      </c>
      <c r="C298" s="16">
        <f>SUM(C299:C300)</f>
        <v>1611</v>
      </c>
      <c r="D298" s="116">
        <f t="shared" si="12"/>
        <v>155.65217391304347</v>
      </c>
      <c r="E298" s="16">
        <f>SUM(E299:E300)</f>
        <v>1495</v>
      </c>
      <c r="F298" s="16">
        <f t="shared" si="13"/>
        <v>116</v>
      </c>
      <c r="G298" s="26">
        <f t="shared" si="14"/>
        <v>7.759197324414716</v>
      </c>
    </row>
    <row r="299" spans="1:7" ht="24.75" customHeight="1">
      <c r="A299" s="148" t="s">
        <v>314</v>
      </c>
      <c r="B299" s="16">
        <v>455</v>
      </c>
      <c r="C299" s="16">
        <v>606</v>
      </c>
      <c r="D299" s="116">
        <f t="shared" si="12"/>
        <v>133.18681318681317</v>
      </c>
      <c r="E299" s="16">
        <v>590</v>
      </c>
      <c r="F299" s="16">
        <f t="shared" si="13"/>
        <v>16</v>
      </c>
      <c r="G299" s="26">
        <f t="shared" si="14"/>
        <v>2.711864406779661</v>
      </c>
    </row>
    <row r="300" spans="1:7" ht="24.75" customHeight="1">
      <c r="A300" s="148" t="s">
        <v>315</v>
      </c>
      <c r="B300" s="16">
        <v>580</v>
      </c>
      <c r="C300" s="16">
        <v>1005</v>
      </c>
      <c r="D300" s="116">
        <f t="shared" si="12"/>
        <v>173.27586206896552</v>
      </c>
      <c r="E300" s="16">
        <v>905</v>
      </c>
      <c r="F300" s="16">
        <f t="shared" si="13"/>
        <v>100</v>
      </c>
      <c r="G300" s="26">
        <f t="shared" si="14"/>
        <v>11.049723756906078</v>
      </c>
    </row>
    <row r="301" spans="1:7" ht="24.75" customHeight="1">
      <c r="A301" s="207" t="s">
        <v>316</v>
      </c>
      <c r="B301" s="16">
        <f>SUM(B302:B303)</f>
        <v>156</v>
      </c>
      <c r="C301" s="16">
        <f>SUM(C302:C303)</f>
        <v>145</v>
      </c>
      <c r="D301" s="116">
        <f t="shared" si="12"/>
        <v>92.94871794871796</v>
      </c>
      <c r="E301" s="16">
        <f>SUM(E302:E303)</f>
        <v>206</v>
      </c>
      <c r="F301" s="16">
        <f t="shared" si="13"/>
        <v>-61</v>
      </c>
      <c r="G301" s="26">
        <f t="shared" si="14"/>
        <v>-29.61165048543689</v>
      </c>
    </row>
    <row r="302" spans="1:7" ht="24.75" customHeight="1">
      <c r="A302" s="148" t="s">
        <v>317</v>
      </c>
      <c r="B302" s="16">
        <v>144</v>
      </c>
      <c r="C302" s="16">
        <v>127</v>
      </c>
      <c r="D302" s="116">
        <f t="shared" si="12"/>
        <v>88.19444444444444</v>
      </c>
      <c r="E302" s="16">
        <v>198</v>
      </c>
      <c r="F302" s="16">
        <f t="shared" si="13"/>
        <v>-71</v>
      </c>
      <c r="G302" s="26">
        <f t="shared" si="14"/>
        <v>-35.858585858585855</v>
      </c>
    </row>
    <row r="303" spans="1:7" ht="24.75" customHeight="1">
      <c r="A303" s="148" t="s">
        <v>318</v>
      </c>
      <c r="B303" s="16">
        <v>12</v>
      </c>
      <c r="C303" s="16">
        <v>18</v>
      </c>
      <c r="D303" s="116">
        <f t="shared" si="12"/>
        <v>150</v>
      </c>
      <c r="E303" s="16">
        <v>8</v>
      </c>
      <c r="F303" s="16">
        <f t="shared" si="13"/>
        <v>10</v>
      </c>
      <c r="G303" s="26">
        <f t="shared" si="14"/>
        <v>125</v>
      </c>
    </row>
    <row r="304" spans="1:7" ht="24.75" customHeight="1">
      <c r="A304" s="207" t="s">
        <v>319</v>
      </c>
      <c r="B304" s="16">
        <f>SUM(B305:B306)</f>
        <v>85</v>
      </c>
      <c r="C304" s="16">
        <f>SUM(C305:C306)</f>
        <v>120</v>
      </c>
      <c r="D304" s="116">
        <f t="shared" si="12"/>
        <v>141.1764705882353</v>
      </c>
      <c r="E304" s="16">
        <f>SUM(E305:E306)</f>
        <v>112</v>
      </c>
      <c r="F304" s="16">
        <f t="shared" si="13"/>
        <v>8</v>
      </c>
      <c r="G304" s="26">
        <f t="shared" si="14"/>
        <v>7.142857142857142</v>
      </c>
    </row>
    <row r="305" spans="1:7" ht="24.75" customHeight="1">
      <c r="A305" s="148" t="s">
        <v>320</v>
      </c>
      <c r="B305" s="16">
        <v>20</v>
      </c>
      <c r="C305" s="16">
        <v>29</v>
      </c>
      <c r="D305" s="116">
        <f t="shared" si="12"/>
        <v>145</v>
      </c>
      <c r="E305" s="16">
        <v>26</v>
      </c>
      <c r="F305" s="16">
        <f t="shared" si="13"/>
        <v>3</v>
      </c>
      <c r="G305" s="26">
        <f t="shared" si="14"/>
        <v>11.538461538461538</v>
      </c>
    </row>
    <row r="306" spans="1:7" ht="24.75" customHeight="1">
      <c r="A306" s="148" t="s">
        <v>321</v>
      </c>
      <c r="B306" s="16">
        <v>65</v>
      </c>
      <c r="C306" s="16">
        <v>91</v>
      </c>
      <c r="D306" s="116">
        <f t="shared" si="12"/>
        <v>140</v>
      </c>
      <c r="E306" s="16">
        <v>86</v>
      </c>
      <c r="F306" s="16">
        <f t="shared" si="13"/>
        <v>5</v>
      </c>
      <c r="G306" s="26">
        <f t="shared" si="14"/>
        <v>5.813953488372093</v>
      </c>
    </row>
    <row r="307" spans="1:7" ht="24.75" customHeight="1">
      <c r="A307" s="207" t="s">
        <v>322</v>
      </c>
      <c r="B307" s="16">
        <f>SUM(B308:B308)</f>
        <v>33</v>
      </c>
      <c r="C307" s="16">
        <f>SUM(C308:C308)</f>
        <v>26</v>
      </c>
      <c r="D307" s="116">
        <f t="shared" si="12"/>
        <v>78.78787878787878</v>
      </c>
      <c r="E307" s="16">
        <f>SUM(E308:E308)</f>
        <v>31</v>
      </c>
      <c r="F307" s="16">
        <f t="shared" si="13"/>
        <v>-5</v>
      </c>
      <c r="G307" s="26">
        <f t="shared" si="14"/>
        <v>-16.129032258064516</v>
      </c>
    </row>
    <row r="308" spans="1:7" ht="24.75" customHeight="1">
      <c r="A308" s="148" t="s">
        <v>323</v>
      </c>
      <c r="B308" s="16">
        <v>33</v>
      </c>
      <c r="C308" s="16">
        <v>26</v>
      </c>
      <c r="D308" s="116">
        <f t="shared" si="12"/>
        <v>78.78787878787878</v>
      </c>
      <c r="E308" s="16">
        <v>31</v>
      </c>
      <c r="F308" s="16">
        <f t="shared" si="13"/>
        <v>-5</v>
      </c>
      <c r="G308" s="26">
        <f t="shared" si="14"/>
        <v>-16.129032258064516</v>
      </c>
    </row>
    <row r="309" spans="1:7" ht="34.5" customHeight="1">
      <c r="A309" s="207" t="s">
        <v>324</v>
      </c>
      <c r="B309" s="16">
        <f>SUM(B310:B310)</f>
        <v>1792</v>
      </c>
      <c r="C309" s="16">
        <f>SUM(C310:C310)</f>
        <v>4616</v>
      </c>
      <c r="D309" s="116">
        <f t="shared" si="12"/>
        <v>257.5892857142857</v>
      </c>
      <c r="E309" s="16">
        <f>SUM(E310:E310)</f>
        <v>3999</v>
      </c>
      <c r="F309" s="16">
        <f t="shared" si="13"/>
        <v>617</v>
      </c>
      <c r="G309" s="26">
        <f t="shared" si="14"/>
        <v>15.428857214303576</v>
      </c>
    </row>
    <row r="310" spans="1:7" ht="34.5" customHeight="1">
      <c r="A310" s="148" t="s">
        <v>325</v>
      </c>
      <c r="B310" s="16">
        <v>1792</v>
      </c>
      <c r="C310" s="16">
        <v>4616</v>
      </c>
      <c r="D310" s="116">
        <f t="shared" si="12"/>
        <v>257.5892857142857</v>
      </c>
      <c r="E310" s="16">
        <v>3999</v>
      </c>
      <c r="F310" s="16">
        <f t="shared" si="13"/>
        <v>617</v>
      </c>
      <c r="G310" s="26">
        <f t="shared" si="14"/>
        <v>15.428857214303576</v>
      </c>
    </row>
    <row r="311" spans="1:7" ht="24.75" customHeight="1">
      <c r="A311" s="207" t="s">
        <v>327</v>
      </c>
      <c r="B311" s="16">
        <f>SUM(B312:B316)</f>
        <v>1243</v>
      </c>
      <c r="C311" s="16">
        <f>SUM(C312:C316)</f>
        <v>323</v>
      </c>
      <c r="D311" s="116">
        <f t="shared" si="12"/>
        <v>25.98551890587289</v>
      </c>
      <c r="E311" s="16">
        <f>SUM(E312:E316)</f>
        <v>285</v>
      </c>
      <c r="F311" s="16">
        <f t="shared" si="13"/>
        <v>38</v>
      </c>
      <c r="G311" s="26">
        <f t="shared" si="14"/>
        <v>13.333333333333334</v>
      </c>
    </row>
    <row r="312" spans="1:7" ht="24.75" customHeight="1">
      <c r="A312" s="148" t="s">
        <v>81</v>
      </c>
      <c r="B312" s="16">
        <v>109</v>
      </c>
      <c r="C312" s="16">
        <v>112</v>
      </c>
      <c r="D312" s="116">
        <f t="shared" si="12"/>
        <v>102.75229357798166</v>
      </c>
      <c r="E312" s="16">
        <v>113</v>
      </c>
      <c r="F312" s="16">
        <f t="shared" si="13"/>
        <v>-1</v>
      </c>
      <c r="G312" s="26">
        <f t="shared" si="14"/>
        <v>-0.8849557522123894</v>
      </c>
    </row>
    <row r="313" spans="1:7" ht="24.75" customHeight="1">
      <c r="A313" s="148" t="s">
        <v>82</v>
      </c>
      <c r="B313" s="16">
        <v>30</v>
      </c>
      <c r="C313" s="16">
        <v>30</v>
      </c>
      <c r="D313" s="116">
        <f t="shared" si="12"/>
        <v>100</v>
      </c>
      <c r="E313" s="16">
        <v>33</v>
      </c>
      <c r="F313" s="16">
        <f t="shared" si="13"/>
        <v>-3</v>
      </c>
      <c r="G313" s="26">
        <f t="shared" si="14"/>
        <v>-9.090909090909092</v>
      </c>
    </row>
    <row r="314" spans="1:7" ht="24.75" customHeight="1">
      <c r="A314" s="210" t="s">
        <v>328</v>
      </c>
      <c r="B314" s="16">
        <v>681</v>
      </c>
      <c r="C314" s="16">
        <v>113</v>
      </c>
      <c r="D314" s="116">
        <f t="shared" si="12"/>
        <v>16.593245227606463</v>
      </c>
      <c r="E314" s="16">
        <v>81</v>
      </c>
      <c r="F314" s="16">
        <f t="shared" si="13"/>
        <v>32</v>
      </c>
      <c r="G314" s="26">
        <f t="shared" si="14"/>
        <v>39.50617283950617</v>
      </c>
    </row>
    <row r="315" spans="1:7" ht="24.75" customHeight="1">
      <c r="A315" s="210" t="s">
        <v>86</v>
      </c>
      <c r="B315" s="16">
        <v>57</v>
      </c>
      <c r="C315" s="16">
        <v>57</v>
      </c>
      <c r="D315" s="116">
        <f t="shared" si="12"/>
        <v>100</v>
      </c>
      <c r="E315" s="16">
        <v>57</v>
      </c>
      <c r="F315" s="16">
        <f t="shared" si="13"/>
        <v>0</v>
      </c>
      <c r="G315" s="26">
        <f t="shared" si="14"/>
        <v>0</v>
      </c>
    </row>
    <row r="316" spans="1:7" ht="24.75" customHeight="1">
      <c r="A316" s="210" t="s">
        <v>329</v>
      </c>
      <c r="B316" s="16">
        <v>366</v>
      </c>
      <c r="C316" s="16">
        <v>11</v>
      </c>
      <c r="D316" s="116">
        <f t="shared" si="12"/>
        <v>3.0054644808743167</v>
      </c>
      <c r="E316" s="16">
        <v>1</v>
      </c>
      <c r="F316" s="16">
        <f t="shared" si="13"/>
        <v>10</v>
      </c>
      <c r="G316" s="26">
        <f t="shared" si="14"/>
        <v>1000</v>
      </c>
    </row>
    <row r="317" spans="1:7" ht="24.75" customHeight="1">
      <c r="A317" s="207" t="s">
        <v>330</v>
      </c>
      <c r="B317" s="16">
        <f>B318</f>
        <v>220</v>
      </c>
      <c r="C317" s="16">
        <f>C318</f>
        <v>1180</v>
      </c>
      <c r="D317" s="116">
        <f t="shared" si="12"/>
        <v>536.3636363636364</v>
      </c>
      <c r="E317" s="16">
        <f>E318</f>
        <v>1267</v>
      </c>
      <c r="F317" s="16">
        <f t="shared" si="13"/>
        <v>-87</v>
      </c>
      <c r="G317" s="26">
        <f t="shared" si="14"/>
        <v>-6.866614048934491</v>
      </c>
    </row>
    <row r="318" spans="1:7" ht="34.5" customHeight="1">
      <c r="A318" s="148" t="s">
        <v>331</v>
      </c>
      <c r="B318" s="16">
        <v>220</v>
      </c>
      <c r="C318" s="16">
        <v>1180</v>
      </c>
      <c r="D318" s="116">
        <f t="shared" si="12"/>
        <v>536.3636363636364</v>
      </c>
      <c r="E318" s="16">
        <v>1267</v>
      </c>
      <c r="F318" s="16">
        <f t="shared" si="13"/>
        <v>-87</v>
      </c>
      <c r="G318" s="26">
        <f t="shared" si="14"/>
        <v>-6.866614048934491</v>
      </c>
    </row>
    <row r="319" spans="1:7" ht="24.75" customHeight="1">
      <c r="A319" s="207" t="s">
        <v>332</v>
      </c>
      <c r="B319" s="16">
        <f>SUM(B320,B324,B327,B331,B338,B341,B344,B347,B349,B351,B358,B353,B356)</f>
        <v>49136</v>
      </c>
      <c r="C319" s="16">
        <f>SUM(C320,C324,C327,C331,C338,C341,C344,C347,C349,C351,C358,C353,C356)</f>
        <v>46199</v>
      </c>
      <c r="D319" s="116">
        <f t="shared" si="12"/>
        <v>94.02271247150765</v>
      </c>
      <c r="E319" s="16">
        <f>SUM(E320,E324,E327,E331,E338,E341,E344,E347,E349,E351,E358,E353,E356)</f>
        <v>26608</v>
      </c>
      <c r="F319" s="16">
        <f t="shared" si="13"/>
        <v>19591</v>
      </c>
      <c r="G319" s="26">
        <f t="shared" si="14"/>
        <v>73.62823211064341</v>
      </c>
    </row>
    <row r="320" spans="1:7" ht="24.75" customHeight="1">
      <c r="A320" s="207" t="s">
        <v>333</v>
      </c>
      <c r="B320" s="16">
        <f>SUM(B321:B323)</f>
        <v>1026</v>
      </c>
      <c r="C320" s="16">
        <f>SUM(C321:C323)</f>
        <v>989</v>
      </c>
      <c r="D320" s="116">
        <f t="shared" si="12"/>
        <v>96.39376218323586</v>
      </c>
      <c r="E320" s="16">
        <f>SUM(E321:E323)</f>
        <v>1084</v>
      </c>
      <c r="F320" s="16">
        <f t="shared" si="13"/>
        <v>-95</v>
      </c>
      <c r="G320" s="26">
        <f t="shared" si="14"/>
        <v>-8.763837638376385</v>
      </c>
    </row>
    <row r="321" spans="1:7" ht="24.75" customHeight="1">
      <c r="A321" s="148" t="s">
        <v>81</v>
      </c>
      <c r="B321" s="16">
        <v>797</v>
      </c>
      <c r="C321" s="16">
        <v>782</v>
      </c>
      <c r="D321" s="116">
        <f t="shared" si="12"/>
        <v>98.11794228356337</v>
      </c>
      <c r="E321" s="16">
        <v>853</v>
      </c>
      <c r="F321" s="16">
        <f t="shared" si="13"/>
        <v>-71</v>
      </c>
      <c r="G321" s="26">
        <f t="shared" si="14"/>
        <v>-8.32356389214537</v>
      </c>
    </row>
    <row r="322" spans="1:7" ht="24.75" customHeight="1">
      <c r="A322" s="148" t="s">
        <v>82</v>
      </c>
      <c r="B322" s="16">
        <v>148</v>
      </c>
      <c r="C322" s="16">
        <v>129</v>
      </c>
      <c r="D322" s="116">
        <f t="shared" si="12"/>
        <v>87.16216216216216</v>
      </c>
      <c r="E322" s="16">
        <v>129</v>
      </c>
      <c r="F322" s="16">
        <f t="shared" si="13"/>
        <v>0</v>
      </c>
      <c r="G322" s="26">
        <f t="shared" si="14"/>
        <v>0</v>
      </c>
    </row>
    <row r="323" spans="1:7" ht="24.75" customHeight="1">
      <c r="A323" s="148" t="s">
        <v>334</v>
      </c>
      <c r="B323" s="16">
        <v>81</v>
      </c>
      <c r="C323" s="16">
        <v>78</v>
      </c>
      <c r="D323" s="116">
        <f t="shared" si="12"/>
        <v>96.29629629629629</v>
      </c>
      <c r="E323" s="16">
        <v>102</v>
      </c>
      <c r="F323" s="16">
        <f t="shared" si="13"/>
        <v>-24</v>
      </c>
      <c r="G323" s="26">
        <f t="shared" si="14"/>
        <v>-23.52941176470588</v>
      </c>
    </row>
    <row r="324" spans="1:7" ht="24.75" customHeight="1">
      <c r="A324" s="207" t="s">
        <v>335</v>
      </c>
      <c r="B324" s="16">
        <f>SUM(B325:B326)</f>
        <v>29032</v>
      </c>
      <c r="C324" s="16">
        <f>SUM(C325:C326)</f>
        <v>27825</v>
      </c>
      <c r="D324" s="116">
        <f t="shared" si="12"/>
        <v>95.84251860016533</v>
      </c>
      <c r="E324" s="16">
        <f>SUM(E325:E326)</f>
        <v>3353</v>
      </c>
      <c r="F324" s="16">
        <f t="shared" si="13"/>
        <v>24472</v>
      </c>
      <c r="G324" s="26">
        <f t="shared" si="14"/>
        <v>729.8538622129437</v>
      </c>
    </row>
    <row r="325" spans="1:7" ht="24.75" customHeight="1">
      <c r="A325" s="148" t="s">
        <v>336</v>
      </c>
      <c r="B325" s="16">
        <v>3822</v>
      </c>
      <c r="C325" s="16">
        <v>27437</v>
      </c>
      <c r="D325" s="116">
        <f t="shared" si="12"/>
        <v>717.8702250130822</v>
      </c>
      <c r="E325" s="16">
        <v>2635</v>
      </c>
      <c r="F325" s="16">
        <f t="shared" si="13"/>
        <v>24802</v>
      </c>
      <c r="G325" s="26">
        <f t="shared" si="14"/>
        <v>941.2523719165085</v>
      </c>
    </row>
    <row r="326" spans="1:7" ht="24.75" customHeight="1">
      <c r="A326" s="148" t="s">
        <v>337</v>
      </c>
      <c r="B326" s="16">
        <v>25210</v>
      </c>
      <c r="C326" s="16">
        <v>388</v>
      </c>
      <c r="D326" s="116">
        <f t="shared" si="12"/>
        <v>1.5390717969059897</v>
      </c>
      <c r="E326" s="16">
        <v>718</v>
      </c>
      <c r="F326" s="16">
        <f t="shared" si="13"/>
        <v>-330</v>
      </c>
      <c r="G326" s="26">
        <f t="shared" si="14"/>
        <v>-45.96100278551532</v>
      </c>
    </row>
    <row r="327" spans="1:7" ht="24.75" customHeight="1">
      <c r="A327" s="207" t="s">
        <v>338</v>
      </c>
      <c r="B327" s="16">
        <f>SUM(B328:B330)</f>
        <v>5955</v>
      </c>
      <c r="C327" s="16">
        <f>SUM(C328:C330)</f>
        <v>4935</v>
      </c>
      <c r="D327" s="116">
        <f aca="true" t="shared" si="15" ref="D327:D390">IF(B327=0,"",C327/B327*100)</f>
        <v>82.87153652392946</v>
      </c>
      <c r="E327" s="16">
        <f>SUM(E328:E330)</f>
        <v>5541</v>
      </c>
      <c r="F327" s="16">
        <f aca="true" t="shared" si="16" ref="F327:F390">C327-E327</f>
        <v>-606</v>
      </c>
      <c r="G327" s="26">
        <f aca="true" t="shared" si="17" ref="G327:G390">IF(E327=0,"",F327/E327*100)</f>
        <v>-10.936654033567947</v>
      </c>
    </row>
    <row r="328" spans="1:7" ht="24.75" customHeight="1">
      <c r="A328" s="148" t="s">
        <v>339</v>
      </c>
      <c r="B328" s="16">
        <v>744</v>
      </c>
      <c r="C328" s="16">
        <v>757</v>
      </c>
      <c r="D328" s="116">
        <f t="shared" si="15"/>
        <v>101.74731182795699</v>
      </c>
      <c r="E328" s="16">
        <v>676</v>
      </c>
      <c r="F328" s="16">
        <f t="shared" si="16"/>
        <v>81</v>
      </c>
      <c r="G328" s="26">
        <f t="shared" si="17"/>
        <v>11.982248520710058</v>
      </c>
    </row>
    <row r="329" spans="1:7" ht="24.75" customHeight="1">
      <c r="A329" s="148" t="s">
        <v>340</v>
      </c>
      <c r="B329" s="16">
        <v>4830</v>
      </c>
      <c r="C329" s="16">
        <v>3789</v>
      </c>
      <c r="D329" s="116">
        <f t="shared" si="15"/>
        <v>78.44720496894409</v>
      </c>
      <c r="E329" s="16">
        <v>3457</v>
      </c>
      <c r="F329" s="16">
        <f t="shared" si="16"/>
        <v>332</v>
      </c>
      <c r="G329" s="26">
        <f t="shared" si="17"/>
        <v>9.603702632340179</v>
      </c>
    </row>
    <row r="330" spans="1:7" ht="24.75" customHeight="1">
      <c r="A330" s="148" t="s">
        <v>341</v>
      </c>
      <c r="B330" s="16">
        <v>381</v>
      </c>
      <c r="C330" s="16">
        <v>389</v>
      </c>
      <c r="D330" s="116">
        <f t="shared" si="15"/>
        <v>102.0997375328084</v>
      </c>
      <c r="E330" s="16">
        <v>1408</v>
      </c>
      <c r="F330" s="16">
        <f t="shared" si="16"/>
        <v>-1019</v>
      </c>
      <c r="G330" s="26">
        <f t="shared" si="17"/>
        <v>-72.3721590909091</v>
      </c>
    </row>
    <row r="331" spans="1:7" ht="24.75" customHeight="1">
      <c r="A331" s="207" t="s">
        <v>342</v>
      </c>
      <c r="B331" s="16">
        <f>SUM(B332:B337)</f>
        <v>4236</v>
      </c>
      <c r="C331" s="16">
        <f>SUM(C332:C337)</f>
        <v>6389</v>
      </c>
      <c r="D331" s="116">
        <f t="shared" si="15"/>
        <v>150.82625118035884</v>
      </c>
      <c r="E331" s="16">
        <f>SUM(E332:E337)</f>
        <v>9993</v>
      </c>
      <c r="F331" s="16">
        <f t="shared" si="16"/>
        <v>-3604</v>
      </c>
      <c r="G331" s="26">
        <f t="shared" si="17"/>
        <v>-36.06524567197038</v>
      </c>
    </row>
    <row r="332" spans="1:7" ht="24.75" customHeight="1">
      <c r="A332" s="148" t="s">
        <v>343</v>
      </c>
      <c r="B332" s="16">
        <v>61</v>
      </c>
      <c r="C332" s="16">
        <v>59</v>
      </c>
      <c r="D332" s="116">
        <f t="shared" si="15"/>
        <v>96.72131147540983</v>
      </c>
      <c r="E332" s="16">
        <v>61</v>
      </c>
      <c r="F332" s="16">
        <f t="shared" si="16"/>
        <v>-2</v>
      </c>
      <c r="G332" s="26">
        <f t="shared" si="17"/>
        <v>-3.278688524590164</v>
      </c>
    </row>
    <row r="333" spans="1:7" ht="24.75" customHeight="1">
      <c r="A333" s="148" t="s">
        <v>344</v>
      </c>
      <c r="B333" s="16">
        <v>773</v>
      </c>
      <c r="C333" s="16">
        <v>688</v>
      </c>
      <c r="D333" s="116">
        <f t="shared" si="15"/>
        <v>89.0038809831824</v>
      </c>
      <c r="E333" s="16">
        <v>779</v>
      </c>
      <c r="F333" s="16">
        <f t="shared" si="16"/>
        <v>-91</v>
      </c>
      <c r="G333" s="26">
        <f t="shared" si="17"/>
        <v>-11.681643132220795</v>
      </c>
    </row>
    <row r="334" spans="1:7" ht="24.75" customHeight="1">
      <c r="A334" s="148" t="s">
        <v>345</v>
      </c>
      <c r="B334" s="16">
        <v>1160</v>
      </c>
      <c r="C334" s="16">
        <v>1797</v>
      </c>
      <c r="D334" s="116">
        <f t="shared" si="15"/>
        <v>154.91379310344828</v>
      </c>
      <c r="E334" s="16">
        <v>1895</v>
      </c>
      <c r="F334" s="16">
        <f t="shared" si="16"/>
        <v>-98</v>
      </c>
      <c r="G334" s="26">
        <f t="shared" si="17"/>
        <v>-5.171503957783641</v>
      </c>
    </row>
    <row r="335" spans="1:7" ht="24.75" customHeight="1">
      <c r="A335" s="148" t="s">
        <v>346</v>
      </c>
      <c r="B335" s="16">
        <v>0</v>
      </c>
      <c r="C335" s="16">
        <v>1804</v>
      </c>
      <c r="D335" s="116">
        <f t="shared" si="15"/>
      </c>
      <c r="E335" s="16">
        <v>6042</v>
      </c>
      <c r="F335" s="16">
        <f t="shared" si="16"/>
        <v>-4238</v>
      </c>
      <c r="G335" s="26">
        <f t="shared" si="17"/>
        <v>-70.14233697451175</v>
      </c>
    </row>
    <row r="336" spans="1:7" ht="24.75" customHeight="1">
      <c r="A336" s="148" t="s">
        <v>347</v>
      </c>
      <c r="B336" s="16">
        <v>2024</v>
      </c>
      <c r="C336" s="16">
        <v>1801</v>
      </c>
      <c r="D336" s="116">
        <f t="shared" si="15"/>
        <v>88.98221343873519</v>
      </c>
      <c r="E336" s="16">
        <v>1136</v>
      </c>
      <c r="F336" s="16">
        <f t="shared" si="16"/>
        <v>665</v>
      </c>
      <c r="G336" s="26">
        <f t="shared" si="17"/>
        <v>58.5387323943662</v>
      </c>
    </row>
    <row r="337" spans="1:7" ht="24.75" customHeight="1">
      <c r="A337" s="148" t="s">
        <v>348</v>
      </c>
      <c r="B337" s="16">
        <v>218</v>
      </c>
      <c r="C337" s="16">
        <v>240</v>
      </c>
      <c r="D337" s="116">
        <f t="shared" si="15"/>
        <v>110.09174311926606</v>
      </c>
      <c r="E337" s="16">
        <v>80</v>
      </c>
      <c r="F337" s="16">
        <f t="shared" si="16"/>
        <v>160</v>
      </c>
      <c r="G337" s="26">
        <f t="shared" si="17"/>
        <v>200</v>
      </c>
    </row>
    <row r="338" spans="1:7" ht="24.75" customHeight="1">
      <c r="A338" s="207" t="s">
        <v>349</v>
      </c>
      <c r="B338" s="16">
        <f>SUM(B339:B340)</f>
        <v>0</v>
      </c>
      <c r="C338" s="16">
        <f>SUM(C339:C340)</f>
        <v>20</v>
      </c>
      <c r="D338" s="116">
        <f t="shared" si="15"/>
      </c>
      <c r="E338" s="16">
        <f>SUM(E339:E340)</f>
        <v>4</v>
      </c>
      <c r="F338" s="16">
        <f t="shared" si="16"/>
        <v>16</v>
      </c>
      <c r="G338" s="26">
        <f t="shared" si="17"/>
        <v>400</v>
      </c>
    </row>
    <row r="339" spans="1:7" ht="24.75" customHeight="1">
      <c r="A339" s="148" t="s">
        <v>350</v>
      </c>
      <c r="B339" s="16">
        <v>0</v>
      </c>
      <c r="C339" s="16">
        <v>8</v>
      </c>
      <c r="D339" s="116">
        <f t="shared" si="15"/>
      </c>
      <c r="E339" s="16"/>
      <c r="F339" s="16">
        <f t="shared" si="16"/>
        <v>8</v>
      </c>
      <c r="G339" s="26">
        <f t="shared" si="17"/>
      </c>
    </row>
    <row r="340" spans="1:7" ht="24.75" customHeight="1">
      <c r="A340" s="148" t="s">
        <v>351</v>
      </c>
      <c r="B340" s="16">
        <v>0</v>
      </c>
      <c r="C340" s="16">
        <v>12</v>
      </c>
      <c r="D340" s="116">
        <f t="shared" si="15"/>
      </c>
      <c r="E340" s="16">
        <v>4</v>
      </c>
      <c r="F340" s="16">
        <f t="shared" si="16"/>
        <v>8</v>
      </c>
      <c r="G340" s="26">
        <f t="shared" si="17"/>
        <v>200</v>
      </c>
    </row>
    <row r="341" spans="1:7" ht="24.75" customHeight="1">
      <c r="A341" s="207" t="s">
        <v>352</v>
      </c>
      <c r="B341" s="16">
        <f>SUM(B342:B343)</f>
        <v>2486</v>
      </c>
      <c r="C341" s="16">
        <f>SUM(C342:C343)</f>
        <v>1941</v>
      </c>
      <c r="D341" s="116">
        <f t="shared" si="15"/>
        <v>78.07723250201126</v>
      </c>
      <c r="E341" s="16">
        <f>SUM(E342:E343)</f>
        <v>1411</v>
      </c>
      <c r="F341" s="16">
        <f t="shared" si="16"/>
        <v>530</v>
      </c>
      <c r="G341" s="26">
        <f t="shared" si="17"/>
        <v>37.56201275690999</v>
      </c>
    </row>
    <row r="342" spans="1:7" ht="24.75" customHeight="1">
      <c r="A342" s="148" t="s">
        <v>353</v>
      </c>
      <c r="B342" s="16">
        <v>2393</v>
      </c>
      <c r="C342" s="16">
        <v>1375</v>
      </c>
      <c r="D342" s="116">
        <f t="shared" si="15"/>
        <v>57.45925616381111</v>
      </c>
      <c r="E342" s="16">
        <v>1308</v>
      </c>
      <c r="F342" s="16">
        <f t="shared" si="16"/>
        <v>67</v>
      </c>
      <c r="G342" s="26">
        <f t="shared" si="17"/>
        <v>5.122324159021407</v>
      </c>
    </row>
    <row r="343" spans="1:7" ht="24.75" customHeight="1">
      <c r="A343" s="148" t="s">
        <v>354</v>
      </c>
      <c r="B343" s="16">
        <v>93</v>
      </c>
      <c r="C343" s="16">
        <v>566</v>
      </c>
      <c r="D343" s="116">
        <f t="shared" si="15"/>
        <v>608.6021505376344</v>
      </c>
      <c r="E343" s="16">
        <v>103</v>
      </c>
      <c r="F343" s="16">
        <f t="shared" si="16"/>
        <v>463</v>
      </c>
      <c r="G343" s="26">
        <f t="shared" si="17"/>
        <v>449.5145631067961</v>
      </c>
    </row>
    <row r="344" spans="1:7" ht="24.75" customHeight="1">
      <c r="A344" s="207" t="s">
        <v>355</v>
      </c>
      <c r="B344" s="16">
        <f>SUM(B345:B346)</f>
        <v>65</v>
      </c>
      <c r="C344" s="16">
        <f>SUM(C345:C346)</f>
        <v>62</v>
      </c>
      <c r="D344" s="116">
        <f t="shared" si="15"/>
        <v>95.38461538461539</v>
      </c>
      <c r="E344" s="16">
        <f>SUM(E345:E346)</f>
        <v>44</v>
      </c>
      <c r="F344" s="16">
        <f t="shared" si="16"/>
        <v>18</v>
      </c>
      <c r="G344" s="26">
        <f t="shared" si="17"/>
        <v>40.909090909090914</v>
      </c>
    </row>
    <row r="345" spans="1:7" ht="24.75" customHeight="1">
      <c r="A345" s="18" t="s">
        <v>356</v>
      </c>
      <c r="B345" s="16">
        <v>25</v>
      </c>
      <c r="C345" s="16">
        <v>33</v>
      </c>
      <c r="D345" s="116">
        <f t="shared" si="15"/>
        <v>132</v>
      </c>
      <c r="E345" s="16">
        <v>9</v>
      </c>
      <c r="F345" s="16">
        <f t="shared" si="16"/>
        <v>24</v>
      </c>
      <c r="G345" s="26">
        <f t="shared" si="17"/>
        <v>266.66666666666663</v>
      </c>
    </row>
    <row r="346" spans="1:7" ht="24.75" customHeight="1">
      <c r="A346" s="18" t="s">
        <v>357</v>
      </c>
      <c r="B346" s="16">
        <v>40</v>
      </c>
      <c r="C346" s="16">
        <v>29</v>
      </c>
      <c r="D346" s="116">
        <f t="shared" si="15"/>
        <v>72.5</v>
      </c>
      <c r="E346" s="16">
        <v>35</v>
      </c>
      <c r="F346" s="16">
        <f t="shared" si="16"/>
        <v>-6</v>
      </c>
      <c r="G346" s="26">
        <f t="shared" si="17"/>
        <v>-17.142857142857142</v>
      </c>
    </row>
    <row r="347" spans="1:7" ht="34.5" customHeight="1">
      <c r="A347" s="207" t="s">
        <v>360</v>
      </c>
      <c r="B347" s="16">
        <f>SUM(B348:B348)</f>
        <v>4350</v>
      </c>
      <c r="C347" s="16">
        <f>SUM(C348:C348)</f>
        <v>3009</v>
      </c>
      <c r="D347" s="116">
        <f t="shared" si="15"/>
        <v>69.17241379310344</v>
      </c>
      <c r="E347" s="16">
        <f>SUM(E348:E348)</f>
        <v>4185</v>
      </c>
      <c r="F347" s="16">
        <f t="shared" si="16"/>
        <v>-1176</v>
      </c>
      <c r="G347" s="26">
        <f t="shared" si="17"/>
        <v>-28.10035842293907</v>
      </c>
    </row>
    <row r="348" spans="1:7" ht="34.5" customHeight="1">
      <c r="A348" s="148" t="s">
        <v>361</v>
      </c>
      <c r="B348" s="16">
        <v>4350</v>
      </c>
      <c r="C348" s="16">
        <v>3009</v>
      </c>
      <c r="D348" s="116">
        <f t="shared" si="15"/>
        <v>69.17241379310344</v>
      </c>
      <c r="E348" s="16">
        <v>4185</v>
      </c>
      <c r="F348" s="16">
        <f t="shared" si="16"/>
        <v>-1176</v>
      </c>
      <c r="G348" s="26">
        <f t="shared" si="17"/>
        <v>-28.10035842293907</v>
      </c>
    </row>
    <row r="349" spans="1:7" ht="24.75" customHeight="1">
      <c r="A349" s="207" t="s">
        <v>362</v>
      </c>
      <c r="B349" s="16">
        <f>SUM(B350:B350)</f>
        <v>350</v>
      </c>
      <c r="C349" s="16">
        <f>SUM(C350:C350)</f>
        <v>321</v>
      </c>
      <c r="D349" s="116">
        <f t="shared" si="15"/>
        <v>91.71428571428571</v>
      </c>
      <c r="E349" s="16">
        <f>SUM(E350:E350)</f>
        <v>321</v>
      </c>
      <c r="F349" s="16">
        <f t="shared" si="16"/>
        <v>0</v>
      </c>
      <c r="G349" s="26">
        <f t="shared" si="17"/>
        <v>0</v>
      </c>
    </row>
    <row r="350" spans="1:7" ht="24.75" customHeight="1">
      <c r="A350" s="148" t="s">
        <v>363</v>
      </c>
      <c r="B350" s="16">
        <v>350</v>
      </c>
      <c r="C350" s="16">
        <v>321</v>
      </c>
      <c r="D350" s="116">
        <f t="shared" si="15"/>
        <v>91.71428571428571</v>
      </c>
      <c r="E350" s="16">
        <v>321</v>
      </c>
      <c r="F350" s="16">
        <f t="shared" si="16"/>
        <v>0</v>
      </c>
      <c r="G350" s="26">
        <f t="shared" si="17"/>
        <v>0</v>
      </c>
    </row>
    <row r="351" spans="1:7" ht="24.75" customHeight="1">
      <c r="A351" s="207" t="s">
        <v>364</v>
      </c>
      <c r="B351" s="16">
        <f>B352</f>
        <v>0</v>
      </c>
      <c r="C351" s="16">
        <f>C352</f>
        <v>27</v>
      </c>
      <c r="D351" s="116">
        <f t="shared" si="15"/>
      </c>
      <c r="E351" s="16">
        <f>E352</f>
        <v>29</v>
      </c>
      <c r="F351" s="16">
        <f t="shared" si="16"/>
        <v>-2</v>
      </c>
      <c r="G351" s="26">
        <f t="shared" si="17"/>
        <v>-6.896551724137931</v>
      </c>
    </row>
    <row r="352" spans="1:7" ht="24.75" customHeight="1">
      <c r="A352" s="148" t="s">
        <v>365</v>
      </c>
      <c r="B352" s="16">
        <v>0</v>
      </c>
      <c r="C352" s="16">
        <v>27</v>
      </c>
      <c r="D352" s="116">
        <f t="shared" si="15"/>
      </c>
      <c r="E352" s="16">
        <v>29</v>
      </c>
      <c r="F352" s="16">
        <f t="shared" si="16"/>
        <v>-2</v>
      </c>
      <c r="G352" s="26">
        <f t="shared" si="17"/>
        <v>-6.896551724137931</v>
      </c>
    </row>
    <row r="353" spans="1:7" ht="24.75" customHeight="1">
      <c r="A353" s="207" t="s">
        <v>366</v>
      </c>
      <c r="B353" s="16">
        <f>SUM(B354:B355)</f>
        <v>33</v>
      </c>
      <c r="C353" s="16">
        <f>SUM(C354:C355)</f>
        <v>4</v>
      </c>
      <c r="D353" s="116">
        <f t="shared" si="15"/>
        <v>12.121212121212121</v>
      </c>
      <c r="E353" s="16">
        <f>SUM(E354:E355)</f>
        <v>8</v>
      </c>
      <c r="F353" s="16">
        <f t="shared" si="16"/>
        <v>-4</v>
      </c>
      <c r="G353" s="26">
        <f t="shared" si="17"/>
        <v>-50</v>
      </c>
    </row>
    <row r="354" spans="1:7" ht="24.75" customHeight="1">
      <c r="A354" s="148" t="s">
        <v>367</v>
      </c>
      <c r="B354" s="16">
        <v>0</v>
      </c>
      <c r="C354" s="16">
        <v>0</v>
      </c>
      <c r="D354" s="116">
        <f t="shared" si="15"/>
      </c>
      <c r="E354" s="16">
        <v>6</v>
      </c>
      <c r="F354" s="16">
        <f t="shared" si="16"/>
        <v>-6</v>
      </c>
      <c r="G354" s="26">
        <f t="shared" si="17"/>
        <v>-100</v>
      </c>
    </row>
    <row r="355" spans="1:7" ht="24.75" customHeight="1">
      <c r="A355" s="148" t="s">
        <v>368</v>
      </c>
      <c r="B355" s="16">
        <v>33</v>
      </c>
      <c r="C355" s="16">
        <v>4</v>
      </c>
      <c r="D355" s="116">
        <f t="shared" si="15"/>
        <v>12.121212121212121</v>
      </c>
      <c r="E355" s="16">
        <v>2</v>
      </c>
      <c r="F355" s="16">
        <f t="shared" si="16"/>
        <v>2</v>
      </c>
      <c r="G355" s="26">
        <f t="shared" si="17"/>
        <v>100</v>
      </c>
    </row>
    <row r="356" spans="1:7" ht="24.75" customHeight="1">
      <c r="A356" s="207" t="s">
        <v>369</v>
      </c>
      <c r="B356" s="16">
        <f>B357</f>
        <v>0</v>
      </c>
      <c r="C356" s="16">
        <f>C357</f>
        <v>5</v>
      </c>
      <c r="D356" s="116">
        <f t="shared" si="15"/>
      </c>
      <c r="E356" s="16">
        <f>E357</f>
        <v>5</v>
      </c>
      <c r="F356" s="16">
        <f t="shared" si="16"/>
        <v>0</v>
      </c>
      <c r="G356" s="26">
        <f t="shared" si="17"/>
        <v>0</v>
      </c>
    </row>
    <row r="357" spans="1:7" ht="24.75" customHeight="1">
      <c r="A357" s="148" t="s">
        <v>370</v>
      </c>
      <c r="B357" s="16">
        <v>0</v>
      </c>
      <c r="C357" s="16">
        <v>5</v>
      </c>
      <c r="D357" s="116">
        <f t="shared" si="15"/>
      </c>
      <c r="E357" s="16">
        <v>5</v>
      </c>
      <c r="F357" s="16">
        <f t="shared" si="16"/>
        <v>0</v>
      </c>
      <c r="G357" s="26">
        <f t="shared" si="17"/>
        <v>0</v>
      </c>
    </row>
    <row r="358" spans="1:7" ht="24.75" customHeight="1">
      <c r="A358" s="207" t="s">
        <v>371</v>
      </c>
      <c r="B358" s="16">
        <f>B359</f>
        <v>1603</v>
      </c>
      <c r="C358" s="16">
        <f>C359</f>
        <v>672</v>
      </c>
      <c r="D358" s="116">
        <f t="shared" si="15"/>
        <v>41.92139737991266</v>
      </c>
      <c r="E358" s="16">
        <f>E359</f>
        <v>630</v>
      </c>
      <c r="F358" s="16">
        <f t="shared" si="16"/>
        <v>42</v>
      </c>
      <c r="G358" s="26">
        <f t="shared" si="17"/>
        <v>6.666666666666667</v>
      </c>
    </row>
    <row r="359" spans="1:7" ht="24.75" customHeight="1">
      <c r="A359" s="148" t="s">
        <v>372</v>
      </c>
      <c r="B359" s="16">
        <v>1603</v>
      </c>
      <c r="C359" s="16">
        <v>672</v>
      </c>
      <c r="D359" s="116">
        <f t="shared" si="15"/>
        <v>41.92139737991266</v>
      </c>
      <c r="E359" s="16">
        <v>630</v>
      </c>
      <c r="F359" s="16">
        <f t="shared" si="16"/>
        <v>42</v>
      </c>
      <c r="G359" s="26">
        <f t="shared" si="17"/>
        <v>6.666666666666667</v>
      </c>
    </row>
    <row r="360" spans="1:7" ht="24.75" customHeight="1">
      <c r="A360" s="207" t="s">
        <v>373</v>
      </c>
      <c r="B360" s="16">
        <f>B361+B363+B366+B368</f>
        <v>742</v>
      </c>
      <c r="C360" s="16">
        <f>C361+C363+C366+C368</f>
        <v>879</v>
      </c>
      <c r="D360" s="116">
        <f t="shared" si="15"/>
        <v>118.46361185983827</v>
      </c>
      <c r="E360" s="16">
        <f>E361+E363+E366+E368</f>
        <v>1224</v>
      </c>
      <c r="F360" s="16">
        <f t="shared" si="16"/>
        <v>-345</v>
      </c>
      <c r="G360" s="26">
        <f t="shared" si="17"/>
        <v>-28.186274509803923</v>
      </c>
    </row>
    <row r="361" spans="1:7" ht="24.75" customHeight="1">
      <c r="A361" s="207" t="s">
        <v>374</v>
      </c>
      <c r="B361" s="16">
        <f>SUM(B362:B362)</f>
        <v>502</v>
      </c>
      <c r="C361" s="16">
        <f>SUM(C362:C362)</f>
        <v>229</v>
      </c>
      <c r="D361" s="116">
        <f t="shared" si="15"/>
        <v>45.61752988047809</v>
      </c>
      <c r="E361" s="16">
        <f>SUM(E362:E362)</f>
        <v>247</v>
      </c>
      <c r="F361" s="16">
        <f t="shared" si="16"/>
        <v>-18</v>
      </c>
      <c r="G361" s="26">
        <f t="shared" si="17"/>
        <v>-7.28744939271255</v>
      </c>
    </row>
    <row r="362" spans="1:7" ht="24.75" customHeight="1">
      <c r="A362" s="148" t="s">
        <v>375</v>
      </c>
      <c r="B362" s="16">
        <v>502</v>
      </c>
      <c r="C362" s="16">
        <v>229</v>
      </c>
      <c r="D362" s="116">
        <f t="shared" si="15"/>
        <v>45.61752988047809</v>
      </c>
      <c r="E362" s="16">
        <v>247</v>
      </c>
      <c r="F362" s="16">
        <f t="shared" si="16"/>
        <v>-18</v>
      </c>
      <c r="G362" s="26">
        <f t="shared" si="17"/>
        <v>-7.28744939271255</v>
      </c>
    </row>
    <row r="363" spans="1:7" ht="24.75" customHeight="1">
      <c r="A363" s="207" t="s">
        <v>376</v>
      </c>
      <c r="B363" s="16">
        <f>SUM(B364:B365)</f>
        <v>0</v>
      </c>
      <c r="C363" s="16">
        <f>SUM(C364:C365)</f>
        <v>250</v>
      </c>
      <c r="D363" s="116">
        <f t="shared" si="15"/>
      </c>
      <c r="E363" s="16">
        <f>SUM(E364:E365)</f>
        <v>137</v>
      </c>
      <c r="F363" s="16">
        <f t="shared" si="16"/>
        <v>113</v>
      </c>
      <c r="G363" s="26">
        <f t="shared" si="17"/>
        <v>82.48175182481752</v>
      </c>
    </row>
    <row r="364" spans="1:7" ht="24.75" customHeight="1">
      <c r="A364" s="148" t="s">
        <v>377</v>
      </c>
      <c r="B364" s="16">
        <v>0</v>
      </c>
      <c r="C364" s="16">
        <v>79</v>
      </c>
      <c r="D364" s="116">
        <f t="shared" si="15"/>
      </c>
      <c r="E364" s="16">
        <v>93</v>
      </c>
      <c r="F364" s="16">
        <f t="shared" si="16"/>
        <v>-14</v>
      </c>
      <c r="G364" s="26">
        <f t="shared" si="17"/>
        <v>-15.053763440860216</v>
      </c>
    </row>
    <row r="365" spans="1:7" ht="24.75" customHeight="1">
      <c r="A365" s="148" t="s">
        <v>378</v>
      </c>
      <c r="B365" s="16">
        <v>0</v>
      </c>
      <c r="C365" s="16">
        <v>171</v>
      </c>
      <c r="D365" s="116">
        <f t="shared" si="15"/>
      </c>
      <c r="E365" s="16">
        <v>44</v>
      </c>
      <c r="F365" s="16">
        <f t="shared" si="16"/>
        <v>127</v>
      </c>
      <c r="G365" s="26">
        <f t="shared" si="17"/>
        <v>288.6363636363636</v>
      </c>
    </row>
    <row r="366" spans="1:7" ht="24.75" customHeight="1">
      <c r="A366" s="207" t="s">
        <v>383</v>
      </c>
      <c r="B366" s="16">
        <f>B367</f>
        <v>0</v>
      </c>
      <c r="C366" s="16">
        <f>C367</f>
        <v>192</v>
      </c>
      <c r="D366" s="116">
        <f t="shared" si="15"/>
      </c>
      <c r="E366" s="16">
        <f>E367</f>
        <v>588</v>
      </c>
      <c r="F366" s="16">
        <f t="shared" si="16"/>
        <v>-396</v>
      </c>
      <c r="G366" s="26">
        <f t="shared" si="17"/>
        <v>-67.3469387755102</v>
      </c>
    </row>
    <row r="367" spans="1:7" ht="24.75" customHeight="1">
      <c r="A367" s="148" t="s">
        <v>384</v>
      </c>
      <c r="B367" s="16">
        <v>0</v>
      </c>
      <c r="C367" s="16">
        <v>192</v>
      </c>
      <c r="D367" s="116">
        <f t="shared" si="15"/>
      </c>
      <c r="E367" s="16">
        <v>588</v>
      </c>
      <c r="F367" s="16">
        <f t="shared" si="16"/>
        <v>-396</v>
      </c>
      <c r="G367" s="26">
        <f t="shared" si="17"/>
        <v>-67.3469387755102</v>
      </c>
    </row>
    <row r="368" spans="1:7" ht="24.75" customHeight="1">
      <c r="A368" s="207" t="s">
        <v>385</v>
      </c>
      <c r="B368" s="16">
        <f>SUM(B369:B370)</f>
        <v>240</v>
      </c>
      <c r="C368" s="16">
        <f>SUM(C369:C370)</f>
        <v>208</v>
      </c>
      <c r="D368" s="116">
        <f t="shared" si="15"/>
        <v>86.66666666666667</v>
      </c>
      <c r="E368" s="16">
        <f>SUM(E369:E370)</f>
        <v>252</v>
      </c>
      <c r="F368" s="16">
        <f t="shared" si="16"/>
        <v>-44</v>
      </c>
      <c r="G368" s="26">
        <f t="shared" si="17"/>
        <v>-17.46031746031746</v>
      </c>
    </row>
    <row r="369" spans="1:7" ht="24.75" customHeight="1">
      <c r="A369" s="148" t="s">
        <v>86</v>
      </c>
      <c r="B369" s="16">
        <v>230</v>
      </c>
      <c r="C369" s="16">
        <v>205</v>
      </c>
      <c r="D369" s="116">
        <f t="shared" si="15"/>
        <v>89.13043478260869</v>
      </c>
      <c r="E369" s="16">
        <v>240</v>
      </c>
      <c r="F369" s="16">
        <f t="shared" si="16"/>
        <v>-35</v>
      </c>
      <c r="G369" s="26">
        <f t="shared" si="17"/>
        <v>-14.583333333333334</v>
      </c>
    </row>
    <row r="370" spans="1:7" ht="24.75" customHeight="1">
      <c r="A370" s="148" t="s">
        <v>386</v>
      </c>
      <c r="B370" s="16">
        <v>10</v>
      </c>
      <c r="C370" s="16">
        <v>3</v>
      </c>
      <c r="D370" s="116">
        <f t="shared" si="15"/>
        <v>30</v>
      </c>
      <c r="E370" s="16">
        <v>12</v>
      </c>
      <c r="F370" s="16">
        <f t="shared" si="16"/>
        <v>-9</v>
      </c>
      <c r="G370" s="26">
        <f t="shared" si="17"/>
        <v>-75</v>
      </c>
    </row>
    <row r="371" spans="1:7" ht="24.75" customHeight="1">
      <c r="A371" s="207" t="s">
        <v>387</v>
      </c>
      <c r="B371" s="16">
        <f>B372+B379+B381+B383+B385+B387</f>
        <v>15132</v>
      </c>
      <c r="C371" s="16">
        <f>C372+C379+C381+C383+C385+C387</f>
        <v>26930</v>
      </c>
      <c r="D371" s="116">
        <f t="shared" si="15"/>
        <v>177.96722178165476</v>
      </c>
      <c r="E371" s="16">
        <f>E372+E379+E381+E383+E385+E387</f>
        <v>21567</v>
      </c>
      <c r="F371" s="16">
        <f t="shared" si="16"/>
        <v>5363</v>
      </c>
      <c r="G371" s="26">
        <f t="shared" si="17"/>
        <v>24.86669448694765</v>
      </c>
    </row>
    <row r="372" spans="1:7" ht="24.75" customHeight="1">
      <c r="A372" s="207" t="s">
        <v>388</v>
      </c>
      <c r="B372" s="16">
        <f>SUM(B373:B378)</f>
        <v>3861</v>
      </c>
      <c r="C372" s="16">
        <f>SUM(C373:C378)</f>
        <v>3454</v>
      </c>
      <c r="D372" s="116">
        <f t="shared" si="15"/>
        <v>89.45868945868945</v>
      </c>
      <c r="E372" s="16">
        <f>SUM(E373:E378)</f>
        <v>3846</v>
      </c>
      <c r="F372" s="16">
        <f t="shared" si="16"/>
        <v>-392</v>
      </c>
      <c r="G372" s="26">
        <f t="shared" si="17"/>
        <v>-10.192407696307852</v>
      </c>
    </row>
    <row r="373" spans="1:7" ht="24.75" customHeight="1">
      <c r="A373" s="148" t="s">
        <v>81</v>
      </c>
      <c r="B373" s="16">
        <v>1334</v>
      </c>
      <c r="C373" s="16">
        <v>1296</v>
      </c>
      <c r="D373" s="116">
        <f t="shared" si="15"/>
        <v>97.15142428785607</v>
      </c>
      <c r="E373" s="16">
        <v>1076</v>
      </c>
      <c r="F373" s="16">
        <f t="shared" si="16"/>
        <v>220</v>
      </c>
      <c r="G373" s="26">
        <f t="shared" si="17"/>
        <v>20.44609665427509</v>
      </c>
    </row>
    <row r="374" spans="1:7" ht="24.75" customHeight="1">
      <c r="A374" s="148" t="s">
        <v>82</v>
      </c>
      <c r="B374" s="16">
        <v>90</v>
      </c>
      <c r="C374" s="16">
        <v>88</v>
      </c>
      <c r="D374" s="116">
        <f t="shared" si="15"/>
        <v>97.77777777777777</v>
      </c>
      <c r="E374" s="16">
        <v>82</v>
      </c>
      <c r="F374" s="16">
        <f t="shared" si="16"/>
        <v>6</v>
      </c>
      <c r="G374" s="26">
        <f t="shared" si="17"/>
        <v>7.317073170731707</v>
      </c>
    </row>
    <row r="375" spans="1:7" ht="24.75" customHeight="1">
      <c r="A375" s="148" t="s">
        <v>389</v>
      </c>
      <c r="B375" s="16">
        <v>1890</v>
      </c>
      <c r="C375" s="16">
        <v>1487</v>
      </c>
      <c r="D375" s="116">
        <f t="shared" si="15"/>
        <v>78.67724867724868</v>
      </c>
      <c r="E375" s="16">
        <v>2056</v>
      </c>
      <c r="F375" s="16">
        <f t="shared" si="16"/>
        <v>-569</v>
      </c>
      <c r="G375" s="26">
        <f t="shared" si="17"/>
        <v>-27.675097276264594</v>
      </c>
    </row>
    <row r="376" spans="1:7" ht="24.75" customHeight="1">
      <c r="A376" s="148" t="s">
        <v>390</v>
      </c>
      <c r="B376" s="16">
        <v>115</v>
      </c>
      <c r="C376" s="16">
        <v>79</v>
      </c>
      <c r="D376" s="116">
        <f t="shared" si="15"/>
        <v>68.69565217391305</v>
      </c>
      <c r="E376" s="16">
        <v>81</v>
      </c>
      <c r="F376" s="16">
        <f t="shared" si="16"/>
        <v>-2</v>
      </c>
      <c r="G376" s="26">
        <f t="shared" si="17"/>
        <v>-2.4691358024691357</v>
      </c>
    </row>
    <row r="377" spans="1:7" ht="24.75" customHeight="1">
      <c r="A377" s="148" t="s">
        <v>391</v>
      </c>
      <c r="B377" s="16">
        <v>73</v>
      </c>
      <c r="C377" s="16">
        <v>71</v>
      </c>
      <c r="D377" s="116">
        <f t="shared" si="15"/>
        <v>97.26027397260275</v>
      </c>
      <c r="E377" s="16">
        <v>54</v>
      </c>
      <c r="F377" s="16">
        <f t="shared" si="16"/>
        <v>17</v>
      </c>
      <c r="G377" s="26">
        <f t="shared" si="17"/>
        <v>31.48148148148148</v>
      </c>
    </row>
    <row r="378" spans="1:7" ht="24.75" customHeight="1">
      <c r="A378" s="148" t="s">
        <v>392</v>
      </c>
      <c r="B378" s="16">
        <v>359</v>
      </c>
      <c r="C378" s="16">
        <v>433</v>
      </c>
      <c r="D378" s="116">
        <f t="shared" si="15"/>
        <v>120.61281337047353</v>
      </c>
      <c r="E378" s="16">
        <v>497</v>
      </c>
      <c r="F378" s="16">
        <f t="shared" si="16"/>
        <v>-64</v>
      </c>
      <c r="G378" s="26">
        <f t="shared" si="17"/>
        <v>-12.877263581488934</v>
      </c>
    </row>
    <row r="379" spans="1:7" ht="24.75" customHeight="1">
      <c r="A379" s="207" t="s">
        <v>393</v>
      </c>
      <c r="B379" s="16">
        <f>B380</f>
        <v>398</v>
      </c>
      <c r="C379" s="16">
        <f>C380</f>
        <v>729</v>
      </c>
      <c r="D379" s="116">
        <f t="shared" si="15"/>
        <v>183.16582914572865</v>
      </c>
      <c r="E379" s="16">
        <f>E380</f>
        <v>628</v>
      </c>
      <c r="F379" s="16">
        <f t="shared" si="16"/>
        <v>101</v>
      </c>
      <c r="G379" s="26">
        <f t="shared" si="17"/>
        <v>16.0828025477707</v>
      </c>
    </row>
    <row r="380" spans="1:7" ht="24.75" customHeight="1">
      <c r="A380" s="148" t="s">
        <v>394</v>
      </c>
      <c r="B380" s="16">
        <v>398</v>
      </c>
      <c r="C380" s="16">
        <v>729</v>
      </c>
      <c r="D380" s="116">
        <f t="shared" si="15"/>
        <v>183.16582914572865</v>
      </c>
      <c r="E380" s="16">
        <v>628</v>
      </c>
      <c r="F380" s="16">
        <f t="shared" si="16"/>
        <v>101</v>
      </c>
      <c r="G380" s="26">
        <f t="shared" si="17"/>
        <v>16.0828025477707</v>
      </c>
    </row>
    <row r="381" spans="1:7" ht="24.75" customHeight="1">
      <c r="A381" s="207" t="s">
        <v>395</v>
      </c>
      <c r="B381" s="16">
        <f>SUM(B382:B382)</f>
        <v>5497</v>
      </c>
      <c r="C381" s="16">
        <f>SUM(C382:C382)</f>
        <v>15862</v>
      </c>
      <c r="D381" s="116">
        <f t="shared" si="15"/>
        <v>288.557394942696</v>
      </c>
      <c r="E381" s="16">
        <f>SUM(E382:E382)</f>
        <v>10585</v>
      </c>
      <c r="F381" s="16">
        <f t="shared" si="16"/>
        <v>5277</v>
      </c>
      <c r="G381" s="26">
        <f t="shared" si="17"/>
        <v>49.85356636750118</v>
      </c>
    </row>
    <row r="382" spans="1:7" ht="24.75" customHeight="1">
      <c r="A382" s="148" t="s">
        <v>396</v>
      </c>
      <c r="B382" s="16">
        <v>5497</v>
      </c>
      <c r="C382" s="16">
        <v>15862</v>
      </c>
      <c r="D382" s="116">
        <f t="shared" si="15"/>
        <v>288.557394942696</v>
      </c>
      <c r="E382" s="16">
        <v>10585</v>
      </c>
      <c r="F382" s="16">
        <f t="shared" si="16"/>
        <v>5277</v>
      </c>
      <c r="G382" s="26">
        <f t="shared" si="17"/>
        <v>49.85356636750118</v>
      </c>
    </row>
    <row r="383" spans="1:7" ht="24.75" customHeight="1">
      <c r="A383" s="207" t="s">
        <v>397</v>
      </c>
      <c r="B383" s="16">
        <f aca="true" t="shared" si="18" ref="B383:B387">B384</f>
        <v>2541</v>
      </c>
      <c r="C383" s="16">
        <f>C384</f>
        <v>4703</v>
      </c>
      <c r="D383" s="116">
        <f t="shared" si="15"/>
        <v>185.08461235733964</v>
      </c>
      <c r="E383" s="16">
        <f aca="true" t="shared" si="19" ref="E383:E387">E384</f>
        <v>5482</v>
      </c>
      <c r="F383" s="16">
        <f t="shared" si="16"/>
        <v>-779</v>
      </c>
      <c r="G383" s="26">
        <f t="shared" si="17"/>
        <v>-14.210142283838016</v>
      </c>
    </row>
    <row r="384" spans="1:7" ht="24.75" customHeight="1">
      <c r="A384" s="148" t="s">
        <v>398</v>
      </c>
      <c r="B384" s="16">
        <v>2541</v>
      </c>
      <c r="C384" s="16">
        <v>4703</v>
      </c>
      <c r="D384" s="116">
        <f t="shared" si="15"/>
        <v>185.08461235733964</v>
      </c>
      <c r="E384" s="16">
        <v>5482</v>
      </c>
      <c r="F384" s="16">
        <f t="shared" si="16"/>
        <v>-779</v>
      </c>
      <c r="G384" s="26">
        <f t="shared" si="17"/>
        <v>-14.210142283838016</v>
      </c>
    </row>
    <row r="385" spans="1:7" ht="24.75" customHeight="1">
      <c r="A385" s="207" t="s">
        <v>399</v>
      </c>
      <c r="B385" s="16">
        <f t="shared" si="18"/>
        <v>407</v>
      </c>
      <c r="C385" s="16">
        <f>C386</f>
        <v>389</v>
      </c>
      <c r="D385" s="116">
        <f t="shared" si="15"/>
        <v>95.57739557739558</v>
      </c>
      <c r="E385" s="16">
        <f t="shared" si="19"/>
        <v>452</v>
      </c>
      <c r="F385" s="16">
        <f t="shared" si="16"/>
        <v>-63</v>
      </c>
      <c r="G385" s="26">
        <f t="shared" si="17"/>
        <v>-13.938053097345133</v>
      </c>
    </row>
    <row r="386" spans="1:7" ht="24.75" customHeight="1">
      <c r="A386" s="148" t="s">
        <v>400</v>
      </c>
      <c r="B386" s="16">
        <v>407</v>
      </c>
      <c r="C386" s="16">
        <v>389</v>
      </c>
      <c r="D386" s="116">
        <f t="shared" si="15"/>
        <v>95.57739557739558</v>
      </c>
      <c r="E386" s="16">
        <v>452</v>
      </c>
      <c r="F386" s="16">
        <f t="shared" si="16"/>
        <v>-63</v>
      </c>
      <c r="G386" s="26">
        <f t="shared" si="17"/>
        <v>-13.938053097345133</v>
      </c>
    </row>
    <row r="387" spans="1:7" ht="24.75" customHeight="1">
      <c r="A387" s="207" t="s">
        <v>401</v>
      </c>
      <c r="B387" s="16">
        <f t="shared" si="18"/>
        <v>2428</v>
      </c>
      <c r="C387" s="16">
        <f>C388</f>
        <v>1793</v>
      </c>
      <c r="D387" s="116">
        <f t="shared" si="15"/>
        <v>73.84678747940691</v>
      </c>
      <c r="E387" s="16">
        <f t="shared" si="19"/>
        <v>574</v>
      </c>
      <c r="F387" s="16">
        <f t="shared" si="16"/>
        <v>1219</v>
      </c>
      <c r="G387" s="26">
        <f t="shared" si="17"/>
        <v>212.36933797909407</v>
      </c>
    </row>
    <row r="388" spans="1:7" ht="24.75" customHeight="1">
      <c r="A388" s="148" t="s">
        <v>402</v>
      </c>
      <c r="B388" s="16">
        <v>2428</v>
      </c>
      <c r="C388" s="16">
        <v>1793</v>
      </c>
      <c r="D388" s="116">
        <f t="shared" si="15"/>
        <v>73.84678747940691</v>
      </c>
      <c r="E388" s="16">
        <v>574</v>
      </c>
      <c r="F388" s="16">
        <f t="shared" si="16"/>
        <v>1219</v>
      </c>
      <c r="G388" s="26">
        <f t="shared" si="17"/>
        <v>212.36933797909407</v>
      </c>
    </row>
    <row r="389" spans="1:7" ht="24.75" customHeight="1">
      <c r="A389" s="207" t="s">
        <v>403</v>
      </c>
      <c r="B389" s="16">
        <f>B390+B407+B414+B423+B425+B427</f>
        <v>5215</v>
      </c>
      <c r="C389" s="16">
        <f>C390+C407+C414+C423+C425+C427</f>
        <v>4240</v>
      </c>
      <c r="D389" s="116">
        <f t="shared" si="15"/>
        <v>81.30393096836049</v>
      </c>
      <c r="E389" s="16">
        <f>E390+E407+E414+E423+E425+E427</f>
        <v>6173</v>
      </c>
      <c r="F389" s="16">
        <f t="shared" si="16"/>
        <v>-1933</v>
      </c>
      <c r="G389" s="26">
        <f t="shared" si="17"/>
        <v>-31.31378584156812</v>
      </c>
    </row>
    <row r="390" spans="1:7" ht="24.75" customHeight="1">
      <c r="A390" s="207" t="s">
        <v>404</v>
      </c>
      <c r="B390" s="16">
        <f>SUM(B391:B406)</f>
        <v>2930</v>
      </c>
      <c r="C390" s="16">
        <f>SUM(C391:C406)</f>
        <v>2377</v>
      </c>
      <c r="D390" s="116">
        <f t="shared" si="15"/>
        <v>81.12627986348123</v>
      </c>
      <c r="E390" s="16">
        <f>SUM(E391:E406)</f>
        <v>4323</v>
      </c>
      <c r="F390" s="16">
        <f t="shared" si="16"/>
        <v>-1946</v>
      </c>
      <c r="G390" s="26">
        <f t="shared" si="17"/>
        <v>-45.01503585473051</v>
      </c>
    </row>
    <row r="391" spans="1:7" ht="24.75" customHeight="1">
      <c r="A391" s="148" t="s">
        <v>81</v>
      </c>
      <c r="B391" s="16">
        <v>767</v>
      </c>
      <c r="C391" s="16">
        <v>746</v>
      </c>
      <c r="D391" s="116">
        <f aca="true" t="shared" si="20" ref="D391:D454">IF(B391=0,"",C391/B391*100)</f>
        <v>97.26205997392438</v>
      </c>
      <c r="E391" s="16">
        <v>844</v>
      </c>
      <c r="F391" s="16">
        <f aca="true" t="shared" si="21" ref="F391:F454">C391-E391</f>
        <v>-98</v>
      </c>
      <c r="G391" s="26">
        <f aca="true" t="shared" si="22" ref="G391:G454">IF(E391=0,"",F391/E391*100)</f>
        <v>-11.61137440758294</v>
      </c>
    </row>
    <row r="392" spans="1:7" ht="24.75" customHeight="1">
      <c r="A392" s="148" t="s">
        <v>82</v>
      </c>
      <c r="B392" s="16">
        <v>25</v>
      </c>
      <c r="C392" s="16">
        <v>19</v>
      </c>
      <c r="D392" s="116">
        <f t="shared" si="20"/>
        <v>76</v>
      </c>
      <c r="E392" s="16">
        <v>25</v>
      </c>
      <c r="F392" s="16">
        <f t="shared" si="21"/>
        <v>-6</v>
      </c>
      <c r="G392" s="26">
        <f t="shared" si="22"/>
        <v>-24</v>
      </c>
    </row>
    <row r="393" spans="1:7" ht="24.75" customHeight="1">
      <c r="A393" s="148" t="s">
        <v>86</v>
      </c>
      <c r="B393" s="16">
        <v>434</v>
      </c>
      <c r="C393" s="16">
        <v>461</v>
      </c>
      <c r="D393" s="116">
        <f t="shared" si="20"/>
        <v>106.22119815668202</v>
      </c>
      <c r="E393" s="16">
        <v>449</v>
      </c>
      <c r="F393" s="16">
        <f t="shared" si="21"/>
        <v>12</v>
      </c>
      <c r="G393" s="26">
        <f t="shared" si="22"/>
        <v>2.6726057906458798</v>
      </c>
    </row>
    <row r="394" spans="1:7" ht="24.75" customHeight="1">
      <c r="A394" s="148" t="s">
        <v>405</v>
      </c>
      <c r="B394" s="16">
        <v>0</v>
      </c>
      <c r="C394" s="16">
        <v>1</v>
      </c>
      <c r="D394" s="116">
        <f t="shared" si="20"/>
      </c>
      <c r="E394" s="16"/>
      <c r="F394" s="16">
        <f t="shared" si="21"/>
        <v>1</v>
      </c>
      <c r="G394" s="26">
        <f t="shared" si="22"/>
      </c>
    </row>
    <row r="395" spans="1:7" ht="24.75" customHeight="1">
      <c r="A395" s="148" t="s">
        <v>406</v>
      </c>
      <c r="B395" s="16">
        <v>51</v>
      </c>
      <c r="C395" s="16">
        <v>143</v>
      </c>
      <c r="D395" s="116">
        <f t="shared" si="20"/>
        <v>280.3921568627451</v>
      </c>
      <c r="E395" s="16">
        <v>140</v>
      </c>
      <c r="F395" s="16">
        <f t="shared" si="21"/>
        <v>3</v>
      </c>
      <c r="G395" s="26">
        <f t="shared" si="22"/>
        <v>2.142857142857143</v>
      </c>
    </row>
    <row r="396" spans="1:7" ht="24.75" customHeight="1">
      <c r="A396" s="148" t="s">
        <v>407</v>
      </c>
      <c r="B396" s="16">
        <v>16</v>
      </c>
      <c r="C396" s="16">
        <v>30</v>
      </c>
      <c r="D396" s="116">
        <f t="shared" si="20"/>
        <v>187.5</v>
      </c>
      <c r="E396" s="16">
        <v>44</v>
      </c>
      <c r="F396" s="16">
        <f t="shared" si="21"/>
        <v>-14</v>
      </c>
      <c r="G396" s="26">
        <f t="shared" si="22"/>
        <v>-31.818181818181817</v>
      </c>
    </row>
    <row r="397" spans="1:7" ht="24.75" customHeight="1">
      <c r="A397" s="148" t="s">
        <v>408</v>
      </c>
      <c r="B397" s="16">
        <v>100</v>
      </c>
      <c r="C397" s="16">
        <v>72</v>
      </c>
      <c r="D397" s="116">
        <f t="shared" si="20"/>
        <v>72</v>
      </c>
      <c r="E397" s="16">
        <v>106</v>
      </c>
      <c r="F397" s="16">
        <f t="shared" si="21"/>
        <v>-34</v>
      </c>
      <c r="G397" s="26">
        <f t="shared" si="22"/>
        <v>-32.075471698113205</v>
      </c>
    </row>
    <row r="398" spans="1:7" ht="24.75" customHeight="1">
      <c r="A398" s="148" t="s">
        <v>409</v>
      </c>
      <c r="B398" s="16">
        <v>0</v>
      </c>
      <c r="C398" s="16">
        <v>0</v>
      </c>
      <c r="D398" s="116">
        <f t="shared" si="20"/>
      </c>
      <c r="E398" s="16">
        <v>9</v>
      </c>
      <c r="F398" s="16">
        <f t="shared" si="21"/>
        <v>-9</v>
      </c>
      <c r="G398" s="26">
        <f t="shared" si="22"/>
        <v>-100</v>
      </c>
    </row>
    <row r="399" spans="1:7" ht="24.75" customHeight="1">
      <c r="A399" s="148" t="s">
        <v>410</v>
      </c>
      <c r="B399" s="16">
        <v>0</v>
      </c>
      <c r="C399" s="16">
        <v>33</v>
      </c>
      <c r="D399" s="116">
        <f t="shared" si="20"/>
      </c>
      <c r="E399" s="16">
        <v>113</v>
      </c>
      <c r="F399" s="16">
        <f t="shared" si="21"/>
        <v>-80</v>
      </c>
      <c r="G399" s="26">
        <f t="shared" si="22"/>
        <v>-70.79646017699115</v>
      </c>
    </row>
    <row r="400" spans="1:7" ht="24.75" customHeight="1">
      <c r="A400" s="148" t="s">
        <v>411</v>
      </c>
      <c r="B400" s="16">
        <v>0</v>
      </c>
      <c r="C400" s="16">
        <v>31</v>
      </c>
      <c r="D400" s="116">
        <f t="shared" si="20"/>
      </c>
      <c r="E400" s="16">
        <v>15</v>
      </c>
      <c r="F400" s="16">
        <f t="shared" si="21"/>
        <v>16</v>
      </c>
      <c r="G400" s="26">
        <f t="shared" si="22"/>
        <v>106.66666666666667</v>
      </c>
    </row>
    <row r="401" spans="1:7" ht="24.75" customHeight="1">
      <c r="A401" s="148" t="s">
        <v>412</v>
      </c>
      <c r="B401" s="16">
        <v>0</v>
      </c>
      <c r="C401" s="16">
        <v>0</v>
      </c>
      <c r="D401" s="116">
        <f t="shared" si="20"/>
      </c>
      <c r="E401" s="16">
        <v>1</v>
      </c>
      <c r="F401" s="16">
        <f t="shared" si="21"/>
        <v>-1</v>
      </c>
      <c r="G401" s="26">
        <f t="shared" si="22"/>
        <v>-100</v>
      </c>
    </row>
    <row r="402" spans="1:7" ht="24.75" customHeight="1">
      <c r="A402" s="148" t="s">
        <v>413</v>
      </c>
      <c r="B402" s="16">
        <v>0</v>
      </c>
      <c r="C402" s="16">
        <v>7</v>
      </c>
      <c r="D402" s="116">
        <f t="shared" si="20"/>
      </c>
      <c r="E402" s="16"/>
      <c r="F402" s="16">
        <f t="shared" si="21"/>
        <v>7</v>
      </c>
      <c r="G402" s="26">
        <f t="shared" si="22"/>
      </c>
    </row>
    <row r="403" spans="1:7" ht="24.75" customHeight="1">
      <c r="A403" s="148" t="s">
        <v>414</v>
      </c>
      <c r="B403" s="16">
        <v>0</v>
      </c>
      <c r="C403" s="16">
        <v>0</v>
      </c>
      <c r="D403" s="116">
        <f t="shared" si="20"/>
      </c>
      <c r="E403" s="16">
        <v>39</v>
      </c>
      <c r="F403" s="16">
        <f t="shared" si="21"/>
        <v>-39</v>
      </c>
      <c r="G403" s="26">
        <f t="shared" si="22"/>
        <v>-100</v>
      </c>
    </row>
    <row r="404" spans="1:7" ht="24.75" customHeight="1">
      <c r="A404" s="148" t="s">
        <v>415</v>
      </c>
      <c r="B404" s="16">
        <v>0</v>
      </c>
      <c r="C404" s="16">
        <v>0</v>
      </c>
      <c r="D404" s="116">
        <f t="shared" si="20"/>
      </c>
      <c r="E404" s="16">
        <v>268</v>
      </c>
      <c r="F404" s="16">
        <f t="shared" si="21"/>
        <v>-268</v>
      </c>
      <c r="G404" s="26">
        <f t="shared" si="22"/>
        <v>-100</v>
      </c>
    </row>
    <row r="405" spans="1:7" ht="24.75" customHeight="1">
      <c r="A405" s="148" t="s">
        <v>416</v>
      </c>
      <c r="B405" s="16">
        <v>0</v>
      </c>
      <c r="C405" s="16">
        <v>21</v>
      </c>
      <c r="D405" s="116">
        <f t="shared" si="20"/>
      </c>
      <c r="E405" s="16">
        <v>3</v>
      </c>
      <c r="F405" s="16">
        <f t="shared" si="21"/>
        <v>18</v>
      </c>
      <c r="G405" s="26">
        <f t="shared" si="22"/>
        <v>600</v>
      </c>
    </row>
    <row r="406" spans="1:7" ht="24.75" customHeight="1">
      <c r="A406" s="148" t="s">
        <v>417</v>
      </c>
      <c r="B406" s="16">
        <v>1537</v>
      </c>
      <c r="C406" s="16">
        <v>813</v>
      </c>
      <c r="D406" s="116">
        <f t="shared" si="20"/>
        <v>52.895250487963565</v>
      </c>
      <c r="E406" s="16">
        <v>2267</v>
      </c>
      <c r="F406" s="16">
        <f t="shared" si="21"/>
        <v>-1454</v>
      </c>
      <c r="G406" s="26">
        <f t="shared" si="22"/>
        <v>-64.13762681958536</v>
      </c>
    </row>
    <row r="407" spans="1:7" ht="24.75" customHeight="1">
      <c r="A407" s="207" t="s">
        <v>418</v>
      </c>
      <c r="B407" s="16">
        <f>SUM(B408:B413)</f>
        <v>432</v>
      </c>
      <c r="C407" s="16">
        <f>SUM(C408:C413)</f>
        <v>330</v>
      </c>
      <c r="D407" s="116">
        <f t="shared" si="20"/>
        <v>76.38888888888889</v>
      </c>
      <c r="E407" s="16">
        <f>SUM(E408:E413)</f>
        <v>269</v>
      </c>
      <c r="F407" s="16">
        <f t="shared" si="21"/>
        <v>61</v>
      </c>
      <c r="G407" s="26">
        <f t="shared" si="22"/>
        <v>22.676579925650557</v>
      </c>
    </row>
    <row r="408" spans="1:7" ht="24.75" customHeight="1">
      <c r="A408" s="148" t="s">
        <v>420</v>
      </c>
      <c r="B408" s="16">
        <v>40</v>
      </c>
      <c r="C408" s="16">
        <v>84</v>
      </c>
      <c r="D408" s="116">
        <f t="shared" si="20"/>
        <v>210</v>
      </c>
      <c r="E408" s="16">
        <v>15</v>
      </c>
      <c r="F408" s="16">
        <f t="shared" si="21"/>
        <v>69</v>
      </c>
      <c r="G408" s="26">
        <f t="shared" si="22"/>
        <v>459.99999999999994</v>
      </c>
    </row>
    <row r="409" spans="1:7" ht="24.75" customHeight="1">
      <c r="A409" s="148" t="s">
        <v>422</v>
      </c>
      <c r="B409" s="16">
        <v>0</v>
      </c>
      <c r="C409" s="16">
        <v>28</v>
      </c>
      <c r="D409" s="116">
        <f t="shared" si="20"/>
      </c>
      <c r="E409" s="16">
        <v>55</v>
      </c>
      <c r="F409" s="16">
        <f t="shared" si="21"/>
        <v>-27</v>
      </c>
      <c r="G409" s="26">
        <f t="shared" si="22"/>
        <v>-49.09090909090909</v>
      </c>
    </row>
    <row r="410" spans="1:7" ht="24.75" customHeight="1">
      <c r="A410" s="148" t="s">
        <v>423</v>
      </c>
      <c r="B410" s="16">
        <v>10</v>
      </c>
      <c r="C410" s="16">
        <v>5</v>
      </c>
      <c r="D410" s="116">
        <f t="shared" si="20"/>
        <v>50</v>
      </c>
      <c r="E410" s="16">
        <v>9</v>
      </c>
      <c r="F410" s="16">
        <f t="shared" si="21"/>
        <v>-4</v>
      </c>
      <c r="G410" s="26">
        <f t="shared" si="22"/>
        <v>-44.44444444444444</v>
      </c>
    </row>
    <row r="411" spans="1:7" ht="24.75" customHeight="1">
      <c r="A411" s="148" t="s">
        <v>424</v>
      </c>
      <c r="B411" s="16">
        <v>0</v>
      </c>
      <c r="C411" s="16">
        <v>0</v>
      </c>
      <c r="D411" s="116">
        <f t="shared" si="20"/>
      </c>
      <c r="E411" s="16">
        <v>15</v>
      </c>
      <c r="F411" s="16">
        <f t="shared" si="21"/>
        <v>-15</v>
      </c>
      <c r="G411" s="26">
        <f t="shared" si="22"/>
        <v>-100</v>
      </c>
    </row>
    <row r="412" spans="1:7" ht="24.75" customHeight="1">
      <c r="A412" s="148" t="s">
        <v>425</v>
      </c>
      <c r="B412" s="16">
        <v>202</v>
      </c>
      <c r="C412" s="16">
        <v>106</v>
      </c>
      <c r="D412" s="116">
        <f t="shared" si="20"/>
        <v>52.475247524752476</v>
      </c>
      <c r="E412" s="16">
        <v>35</v>
      </c>
      <c r="F412" s="16">
        <f t="shared" si="21"/>
        <v>71</v>
      </c>
      <c r="G412" s="26">
        <f t="shared" si="22"/>
        <v>202.85714285714283</v>
      </c>
    </row>
    <row r="413" spans="1:7" ht="24.75" customHeight="1">
      <c r="A413" s="148" t="s">
        <v>426</v>
      </c>
      <c r="B413" s="16">
        <v>180</v>
      </c>
      <c r="C413" s="16">
        <v>107</v>
      </c>
      <c r="D413" s="116">
        <f t="shared" si="20"/>
        <v>59.44444444444444</v>
      </c>
      <c r="E413" s="16">
        <v>140</v>
      </c>
      <c r="F413" s="16">
        <f t="shared" si="21"/>
        <v>-33</v>
      </c>
      <c r="G413" s="26">
        <f t="shared" si="22"/>
        <v>-23.57142857142857</v>
      </c>
    </row>
    <row r="414" spans="1:7" ht="24.75" customHeight="1">
      <c r="A414" s="207" t="s">
        <v>427</v>
      </c>
      <c r="B414" s="16">
        <f>SUM(B415:B422)</f>
        <v>1789</v>
      </c>
      <c r="C414" s="16">
        <f>SUM(C415:C422)</f>
        <v>1371</v>
      </c>
      <c r="D414" s="116">
        <f t="shared" si="20"/>
        <v>76.63499161542762</v>
      </c>
      <c r="E414" s="16">
        <f>SUM(E415:E422)</f>
        <v>1402</v>
      </c>
      <c r="F414" s="16">
        <f t="shared" si="21"/>
        <v>-31</v>
      </c>
      <c r="G414" s="26">
        <f t="shared" si="22"/>
        <v>-2.211126961483595</v>
      </c>
    </row>
    <row r="415" spans="1:7" ht="24.75" customHeight="1">
      <c r="A415" s="148" t="s">
        <v>428</v>
      </c>
      <c r="B415" s="16">
        <v>59</v>
      </c>
      <c r="C415" s="16">
        <v>46</v>
      </c>
      <c r="D415" s="116">
        <f t="shared" si="20"/>
        <v>77.96610169491525</v>
      </c>
      <c r="E415" s="16">
        <v>130</v>
      </c>
      <c r="F415" s="16">
        <f t="shared" si="21"/>
        <v>-84</v>
      </c>
      <c r="G415" s="26">
        <f t="shared" si="22"/>
        <v>-64.61538461538461</v>
      </c>
    </row>
    <row r="416" spans="1:7" ht="24.75" customHeight="1">
      <c r="A416" s="148" t="s">
        <v>429</v>
      </c>
      <c r="B416" s="16">
        <v>100</v>
      </c>
      <c r="C416" s="16">
        <v>2</v>
      </c>
      <c r="D416" s="116">
        <f t="shared" si="20"/>
        <v>2</v>
      </c>
      <c r="E416" s="16">
        <v>17</v>
      </c>
      <c r="F416" s="16">
        <f t="shared" si="21"/>
        <v>-15</v>
      </c>
      <c r="G416" s="26">
        <f t="shared" si="22"/>
        <v>-88.23529411764706</v>
      </c>
    </row>
    <row r="417" spans="1:7" ht="24.75" customHeight="1">
      <c r="A417" s="148" t="s">
        <v>430</v>
      </c>
      <c r="B417" s="16">
        <v>1057</v>
      </c>
      <c r="C417" s="16">
        <v>885</v>
      </c>
      <c r="D417" s="116">
        <f t="shared" si="20"/>
        <v>83.72753074739829</v>
      </c>
      <c r="E417" s="16">
        <v>1002</v>
      </c>
      <c r="F417" s="16">
        <f t="shared" si="21"/>
        <v>-117</v>
      </c>
      <c r="G417" s="26">
        <f t="shared" si="22"/>
        <v>-11.676646706586826</v>
      </c>
    </row>
    <row r="418" spans="1:7" ht="24.75" customHeight="1">
      <c r="A418" s="148" t="s">
        <v>431</v>
      </c>
      <c r="B418" s="16">
        <v>20</v>
      </c>
      <c r="C418" s="16">
        <v>7</v>
      </c>
      <c r="D418" s="116">
        <f t="shared" si="20"/>
        <v>35</v>
      </c>
      <c r="E418" s="16">
        <v>6</v>
      </c>
      <c r="F418" s="16">
        <f t="shared" si="21"/>
        <v>1</v>
      </c>
      <c r="G418" s="26">
        <f t="shared" si="22"/>
        <v>16.666666666666664</v>
      </c>
    </row>
    <row r="419" spans="1:7" ht="24.75" customHeight="1">
      <c r="A419" s="148" t="s">
        <v>432</v>
      </c>
      <c r="B419" s="16">
        <v>0</v>
      </c>
      <c r="C419" s="16">
        <v>0</v>
      </c>
      <c r="D419" s="116">
        <f t="shared" si="20"/>
      </c>
      <c r="E419" s="16">
        <v>1</v>
      </c>
      <c r="F419" s="16">
        <f t="shared" si="21"/>
        <v>-1</v>
      </c>
      <c r="G419" s="26">
        <f t="shared" si="22"/>
        <v>-100</v>
      </c>
    </row>
    <row r="420" spans="1:7" ht="24.75" customHeight="1">
      <c r="A420" s="148" t="s">
        <v>433</v>
      </c>
      <c r="B420" s="16">
        <v>11</v>
      </c>
      <c r="C420" s="16">
        <v>237</v>
      </c>
      <c r="D420" s="116">
        <f t="shared" si="20"/>
        <v>2154.5454545454545</v>
      </c>
      <c r="E420" s="16">
        <v>65</v>
      </c>
      <c r="F420" s="16">
        <f t="shared" si="21"/>
        <v>172</v>
      </c>
      <c r="G420" s="26">
        <f t="shared" si="22"/>
        <v>264.6153846153846</v>
      </c>
    </row>
    <row r="421" spans="1:7" ht="24.75" customHeight="1">
      <c r="A421" s="148" t="s">
        <v>435</v>
      </c>
      <c r="B421" s="16">
        <v>0</v>
      </c>
      <c r="C421" s="16">
        <v>0</v>
      </c>
      <c r="D421" s="116">
        <f t="shared" si="20"/>
      </c>
      <c r="E421" s="16">
        <v>6</v>
      </c>
      <c r="F421" s="16">
        <f t="shared" si="21"/>
        <v>-6</v>
      </c>
      <c r="G421" s="26">
        <f t="shared" si="22"/>
        <v>-100</v>
      </c>
    </row>
    <row r="422" spans="1:7" ht="24.75" customHeight="1">
      <c r="A422" s="148" t="s">
        <v>438</v>
      </c>
      <c r="B422" s="16">
        <v>542</v>
      </c>
      <c r="C422" s="16">
        <v>194</v>
      </c>
      <c r="D422" s="116">
        <f t="shared" si="20"/>
        <v>35.79335793357934</v>
      </c>
      <c r="E422" s="16">
        <v>175</v>
      </c>
      <c r="F422" s="16">
        <f t="shared" si="21"/>
        <v>19</v>
      </c>
      <c r="G422" s="26">
        <f t="shared" si="22"/>
        <v>10.857142857142858</v>
      </c>
    </row>
    <row r="423" spans="1:7" ht="34.5" customHeight="1">
      <c r="A423" s="207" t="s">
        <v>439</v>
      </c>
      <c r="B423" s="16">
        <f>SUM(B424:B424)</f>
        <v>0</v>
      </c>
      <c r="C423" s="16">
        <f>SUM(C424:C424)</f>
        <v>97</v>
      </c>
      <c r="D423" s="116">
        <f t="shared" si="20"/>
      </c>
      <c r="E423" s="16">
        <f>SUM(E424:E424)</f>
        <v>133</v>
      </c>
      <c r="F423" s="16">
        <f t="shared" si="21"/>
        <v>-36</v>
      </c>
      <c r="G423" s="26">
        <f t="shared" si="22"/>
        <v>-27.06766917293233</v>
      </c>
    </row>
    <row r="424" spans="1:7" ht="34.5" customHeight="1">
      <c r="A424" s="148" t="s">
        <v>440</v>
      </c>
      <c r="B424" s="16">
        <v>0</v>
      </c>
      <c r="C424" s="16">
        <v>97</v>
      </c>
      <c r="D424" s="116">
        <f t="shared" si="20"/>
      </c>
      <c r="E424" s="16">
        <v>133</v>
      </c>
      <c r="F424" s="16">
        <f t="shared" si="21"/>
        <v>-36</v>
      </c>
      <c r="G424" s="26">
        <f t="shared" si="22"/>
        <v>-27.06766917293233</v>
      </c>
    </row>
    <row r="425" spans="1:7" ht="24.75" customHeight="1">
      <c r="A425" s="207" t="s">
        <v>441</v>
      </c>
      <c r="B425" s="16">
        <f>SUM(B426:B426)</f>
        <v>64</v>
      </c>
      <c r="C425" s="16">
        <f>SUM(C426:C426)</f>
        <v>10</v>
      </c>
      <c r="D425" s="116">
        <f t="shared" si="20"/>
        <v>15.625</v>
      </c>
      <c r="E425" s="16">
        <f>SUM(E426:E426)</f>
        <v>5</v>
      </c>
      <c r="F425" s="16">
        <f t="shared" si="21"/>
        <v>5</v>
      </c>
      <c r="G425" s="26">
        <f t="shared" si="22"/>
        <v>100</v>
      </c>
    </row>
    <row r="426" spans="1:7" ht="34.5" customHeight="1">
      <c r="A426" s="148" t="s">
        <v>442</v>
      </c>
      <c r="B426" s="16">
        <v>64</v>
      </c>
      <c r="C426" s="16">
        <v>10</v>
      </c>
      <c r="D426" s="116">
        <f t="shared" si="20"/>
        <v>15.625</v>
      </c>
      <c r="E426" s="16">
        <v>5</v>
      </c>
      <c r="F426" s="16">
        <f t="shared" si="21"/>
        <v>5</v>
      </c>
      <c r="G426" s="26">
        <f t="shared" si="22"/>
        <v>100</v>
      </c>
    </row>
    <row r="427" spans="1:7" ht="24.75" customHeight="1">
      <c r="A427" s="207" t="s">
        <v>444</v>
      </c>
      <c r="B427" s="16">
        <f>SUM(B428:B430)</f>
        <v>0</v>
      </c>
      <c r="C427" s="16">
        <f>SUM(C428:C430)</f>
        <v>55</v>
      </c>
      <c r="D427" s="116">
        <f t="shared" si="20"/>
      </c>
      <c r="E427" s="16">
        <f>SUM(E428:E430)</f>
        <v>41</v>
      </c>
      <c r="F427" s="16">
        <f t="shared" si="21"/>
        <v>14</v>
      </c>
      <c r="G427" s="26">
        <f t="shared" si="22"/>
        <v>34.146341463414636</v>
      </c>
    </row>
    <row r="428" spans="1:7" ht="24.75" customHeight="1">
      <c r="A428" s="148" t="s">
        <v>445</v>
      </c>
      <c r="B428" s="16">
        <v>0</v>
      </c>
      <c r="C428" s="16">
        <v>19</v>
      </c>
      <c r="D428" s="116">
        <f t="shared" si="20"/>
      </c>
      <c r="E428" s="16">
        <v>20</v>
      </c>
      <c r="F428" s="16">
        <f t="shared" si="21"/>
        <v>-1</v>
      </c>
      <c r="G428" s="26">
        <f t="shared" si="22"/>
        <v>-5</v>
      </c>
    </row>
    <row r="429" spans="1:7" ht="24.75" customHeight="1">
      <c r="A429" s="148" t="s">
        <v>446</v>
      </c>
      <c r="B429" s="16">
        <v>0</v>
      </c>
      <c r="C429" s="16">
        <v>6</v>
      </c>
      <c r="D429" s="116">
        <f t="shared" si="20"/>
      </c>
      <c r="E429" s="16">
        <v>7</v>
      </c>
      <c r="F429" s="16">
        <f t="shared" si="21"/>
        <v>-1</v>
      </c>
      <c r="G429" s="26">
        <f t="shared" si="22"/>
        <v>-14.285714285714285</v>
      </c>
    </row>
    <row r="430" spans="1:7" ht="24.75" customHeight="1">
      <c r="A430" s="148" t="s">
        <v>447</v>
      </c>
      <c r="B430" s="16">
        <v>0</v>
      </c>
      <c r="C430" s="16">
        <v>30</v>
      </c>
      <c r="D430" s="116">
        <f t="shared" si="20"/>
      </c>
      <c r="E430" s="16">
        <v>14</v>
      </c>
      <c r="F430" s="16">
        <f t="shared" si="21"/>
        <v>16</v>
      </c>
      <c r="G430" s="26">
        <f t="shared" si="22"/>
        <v>114.28571428571428</v>
      </c>
    </row>
    <row r="431" spans="1:7" ht="24.75" customHeight="1">
      <c r="A431" s="207" t="s">
        <v>450</v>
      </c>
      <c r="B431" s="16">
        <f>B432+B438+B440</f>
        <v>7699</v>
      </c>
      <c r="C431" s="16">
        <f>C432+C438+C440</f>
        <v>35082</v>
      </c>
      <c r="D431" s="116">
        <f t="shared" si="20"/>
        <v>455.6695674762956</v>
      </c>
      <c r="E431" s="16">
        <f>E432+E438+E440</f>
        <v>8177</v>
      </c>
      <c r="F431" s="16">
        <f t="shared" si="21"/>
        <v>26905</v>
      </c>
      <c r="G431" s="26">
        <f t="shared" si="22"/>
        <v>329.03265256206436</v>
      </c>
    </row>
    <row r="432" spans="1:7" ht="24.75" customHeight="1">
      <c r="A432" s="207" t="s">
        <v>451</v>
      </c>
      <c r="B432" s="16">
        <f>SUM(B433:B437)</f>
        <v>1968</v>
      </c>
      <c r="C432" s="16">
        <f>SUM(C433:C437)</f>
        <v>31315</v>
      </c>
      <c r="D432" s="116">
        <f t="shared" si="20"/>
        <v>1591.209349593496</v>
      </c>
      <c r="E432" s="16">
        <f>SUM(E433:E437)</f>
        <v>8177</v>
      </c>
      <c r="F432" s="16">
        <f t="shared" si="21"/>
        <v>23138</v>
      </c>
      <c r="G432" s="26">
        <f t="shared" si="22"/>
        <v>282.96441237617705</v>
      </c>
    </row>
    <row r="433" spans="1:7" ht="24.75" customHeight="1">
      <c r="A433" s="148" t="s">
        <v>81</v>
      </c>
      <c r="B433" s="16">
        <v>411</v>
      </c>
      <c r="C433" s="16">
        <v>411</v>
      </c>
      <c r="D433" s="116">
        <f t="shared" si="20"/>
        <v>100</v>
      </c>
      <c r="E433" s="16">
        <v>441</v>
      </c>
      <c r="F433" s="16">
        <f t="shared" si="21"/>
        <v>-30</v>
      </c>
      <c r="G433" s="26">
        <f t="shared" si="22"/>
        <v>-6.802721088435375</v>
      </c>
    </row>
    <row r="434" spans="1:7" ht="24.75" customHeight="1">
      <c r="A434" s="148" t="s">
        <v>452</v>
      </c>
      <c r="B434" s="16">
        <v>0</v>
      </c>
      <c r="C434" s="16">
        <v>22163</v>
      </c>
      <c r="D434" s="116">
        <f t="shared" si="20"/>
      </c>
      <c r="E434" s="16"/>
      <c r="F434" s="16">
        <f t="shared" si="21"/>
        <v>22163</v>
      </c>
      <c r="G434" s="26">
        <f t="shared" si="22"/>
      </c>
    </row>
    <row r="435" spans="1:7" ht="24.75" customHeight="1">
      <c r="A435" s="148" t="s">
        <v>453</v>
      </c>
      <c r="B435" s="16">
        <v>128</v>
      </c>
      <c r="C435" s="16">
        <v>432</v>
      </c>
      <c r="D435" s="116">
        <f t="shared" si="20"/>
        <v>337.5</v>
      </c>
      <c r="E435" s="16">
        <v>61</v>
      </c>
      <c r="F435" s="16">
        <f t="shared" si="21"/>
        <v>371</v>
      </c>
      <c r="G435" s="26">
        <f t="shared" si="22"/>
        <v>608.1967213114754</v>
      </c>
    </row>
    <row r="436" spans="1:7" ht="24.75" customHeight="1">
      <c r="A436" s="148" t="s">
        <v>454</v>
      </c>
      <c r="B436" s="16">
        <v>0</v>
      </c>
      <c r="C436" s="16">
        <v>100</v>
      </c>
      <c r="D436" s="116">
        <f t="shared" si="20"/>
      </c>
      <c r="E436" s="16"/>
      <c r="F436" s="16">
        <f t="shared" si="21"/>
        <v>100</v>
      </c>
      <c r="G436" s="26">
        <f t="shared" si="22"/>
      </c>
    </row>
    <row r="437" spans="1:7" ht="24.75" customHeight="1">
      <c r="A437" s="148" t="s">
        <v>455</v>
      </c>
      <c r="B437" s="16">
        <v>1429</v>
      </c>
      <c r="C437" s="16">
        <v>8209</v>
      </c>
      <c r="D437" s="116">
        <f t="shared" si="20"/>
        <v>574.4576627011896</v>
      </c>
      <c r="E437" s="16">
        <v>7675</v>
      </c>
      <c r="F437" s="16">
        <f t="shared" si="21"/>
        <v>534</v>
      </c>
      <c r="G437" s="26">
        <f t="shared" si="22"/>
        <v>6.957654723127035</v>
      </c>
    </row>
    <row r="438" spans="1:7" ht="24.75" customHeight="1">
      <c r="A438" s="207" t="s">
        <v>456</v>
      </c>
      <c r="B438" s="16">
        <f>SUM(B439:B439)</f>
        <v>0</v>
      </c>
      <c r="C438" s="16">
        <f>SUM(C439:C439)</f>
        <v>180</v>
      </c>
      <c r="D438" s="116">
        <f t="shared" si="20"/>
      </c>
      <c r="E438" s="16">
        <f>SUM(E439:E439)</f>
        <v>0</v>
      </c>
      <c r="F438" s="16">
        <f t="shared" si="21"/>
        <v>180</v>
      </c>
      <c r="G438" s="26">
        <f t="shared" si="22"/>
      </c>
    </row>
    <row r="439" spans="1:7" ht="34.5" customHeight="1">
      <c r="A439" s="148" t="s">
        <v>457</v>
      </c>
      <c r="B439" s="16">
        <v>0</v>
      </c>
      <c r="C439" s="16">
        <v>180</v>
      </c>
      <c r="D439" s="116">
        <f t="shared" si="20"/>
      </c>
      <c r="E439" s="16"/>
      <c r="F439" s="16">
        <f t="shared" si="21"/>
        <v>180</v>
      </c>
      <c r="G439" s="26">
        <f t="shared" si="22"/>
      </c>
    </row>
    <row r="440" spans="1:7" ht="24.75" customHeight="1">
      <c r="A440" s="207" t="s">
        <v>458</v>
      </c>
      <c r="B440" s="16">
        <f>SUM(B441:B442)</f>
        <v>5731</v>
      </c>
      <c r="C440" s="16">
        <f>SUM(C441:C442)</f>
        <v>3587</v>
      </c>
      <c r="D440" s="116">
        <f t="shared" si="20"/>
        <v>62.589425929157215</v>
      </c>
      <c r="E440" s="16">
        <f>SUM(E441:E442)</f>
        <v>0</v>
      </c>
      <c r="F440" s="16">
        <f t="shared" si="21"/>
        <v>3587</v>
      </c>
      <c r="G440" s="26">
        <f t="shared" si="22"/>
      </c>
    </row>
    <row r="441" spans="1:7" ht="24.75" customHeight="1">
      <c r="A441" s="148" t="s">
        <v>459</v>
      </c>
      <c r="B441" s="16">
        <v>5610</v>
      </c>
      <c r="C441" s="16">
        <v>3581</v>
      </c>
      <c r="D441" s="116">
        <f t="shared" si="20"/>
        <v>63.83244206773618</v>
      </c>
      <c r="E441" s="16"/>
      <c r="F441" s="16">
        <f t="shared" si="21"/>
        <v>3581</v>
      </c>
      <c r="G441" s="26">
        <f t="shared" si="22"/>
      </c>
    </row>
    <row r="442" spans="1:7" ht="24.75" customHeight="1">
      <c r="A442" s="148" t="s">
        <v>460</v>
      </c>
      <c r="B442" s="16">
        <v>121</v>
      </c>
      <c r="C442" s="16">
        <v>6</v>
      </c>
      <c r="D442" s="116">
        <f t="shared" si="20"/>
        <v>4.958677685950414</v>
      </c>
      <c r="E442" s="16">
        <v>0</v>
      </c>
      <c r="F442" s="16">
        <f t="shared" si="21"/>
        <v>6</v>
      </c>
      <c r="G442" s="26">
        <f t="shared" si="22"/>
      </c>
    </row>
    <row r="443" spans="1:7" ht="24.75" customHeight="1">
      <c r="A443" s="207" t="s">
        <v>461</v>
      </c>
      <c r="B443" s="16">
        <f>B444+B446+B448+B450+B453</f>
        <v>4302</v>
      </c>
      <c r="C443" s="16">
        <f>C444+C446+C448+C450+C453</f>
        <v>8612</v>
      </c>
      <c r="D443" s="116">
        <f t="shared" si="20"/>
        <v>200.185960018596</v>
      </c>
      <c r="E443" s="16">
        <f>E444+E446+E448+E450+E453</f>
        <v>16792</v>
      </c>
      <c r="F443" s="16">
        <f t="shared" si="21"/>
        <v>-8180</v>
      </c>
      <c r="G443" s="26">
        <f t="shared" si="22"/>
        <v>-48.71367317770367</v>
      </c>
    </row>
    <row r="444" spans="1:7" ht="24.75" customHeight="1">
      <c r="A444" s="207" t="s">
        <v>462</v>
      </c>
      <c r="B444" s="16">
        <f>SUM(B445:B445)</f>
        <v>0</v>
      </c>
      <c r="C444" s="16">
        <f>SUM(C445:C445)</f>
        <v>5</v>
      </c>
      <c r="D444" s="116">
        <f t="shared" si="20"/>
      </c>
      <c r="E444" s="16">
        <f aca="true" t="shared" si="23" ref="E444:E448">SUM(E445:E445)</f>
        <v>0</v>
      </c>
      <c r="F444" s="16">
        <f t="shared" si="21"/>
        <v>5</v>
      </c>
      <c r="G444" s="26">
        <f t="shared" si="22"/>
      </c>
    </row>
    <row r="445" spans="1:7" ht="24.75" customHeight="1">
      <c r="A445" s="148" t="s">
        <v>463</v>
      </c>
      <c r="B445" s="16">
        <v>0</v>
      </c>
      <c r="C445" s="16">
        <v>5</v>
      </c>
      <c r="D445" s="116">
        <f t="shared" si="20"/>
      </c>
      <c r="E445" s="16"/>
      <c r="F445" s="16">
        <f t="shared" si="21"/>
        <v>5</v>
      </c>
      <c r="G445" s="26">
        <f t="shared" si="22"/>
      </c>
    </row>
    <row r="446" spans="1:7" ht="24.75" customHeight="1">
      <c r="A446" s="207" t="s">
        <v>464</v>
      </c>
      <c r="B446" s="16">
        <f>SUM(B447:B447)</f>
        <v>0</v>
      </c>
      <c r="C446" s="16">
        <f>SUM(C447:C447)</f>
        <v>1015</v>
      </c>
      <c r="D446" s="116">
        <f t="shared" si="20"/>
      </c>
      <c r="E446" s="16">
        <f t="shared" si="23"/>
        <v>1500</v>
      </c>
      <c r="F446" s="16">
        <f t="shared" si="21"/>
        <v>-485</v>
      </c>
      <c r="G446" s="26">
        <f t="shared" si="22"/>
        <v>-32.33333333333333</v>
      </c>
    </row>
    <row r="447" spans="1:7" ht="24.75" customHeight="1">
      <c r="A447" s="148" t="s">
        <v>465</v>
      </c>
      <c r="B447" s="16">
        <v>0</v>
      </c>
      <c r="C447" s="16">
        <v>1015</v>
      </c>
      <c r="D447" s="116">
        <f t="shared" si="20"/>
      </c>
      <c r="E447" s="16">
        <v>1500</v>
      </c>
      <c r="F447" s="16">
        <f t="shared" si="21"/>
        <v>-485</v>
      </c>
      <c r="G447" s="26">
        <f t="shared" si="22"/>
        <v>-32.33333333333333</v>
      </c>
    </row>
    <row r="448" spans="1:7" ht="24.75" customHeight="1">
      <c r="A448" s="207" t="s">
        <v>466</v>
      </c>
      <c r="B448" s="16">
        <f>SUM(B449:B449)</f>
        <v>505</v>
      </c>
      <c r="C448" s="16">
        <f>SUM(C449:C449)</f>
        <v>395</v>
      </c>
      <c r="D448" s="116">
        <f t="shared" si="20"/>
        <v>78.21782178217822</v>
      </c>
      <c r="E448" s="16">
        <f t="shared" si="23"/>
        <v>292</v>
      </c>
      <c r="F448" s="16">
        <f t="shared" si="21"/>
        <v>103</v>
      </c>
      <c r="G448" s="26">
        <f t="shared" si="22"/>
        <v>35.273972602739725</v>
      </c>
    </row>
    <row r="449" spans="1:7" ht="24.75" customHeight="1">
      <c r="A449" s="148" t="s">
        <v>467</v>
      </c>
      <c r="B449" s="16">
        <v>505</v>
      </c>
      <c r="C449" s="16">
        <v>395</v>
      </c>
      <c r="D449" s="116">
        <f t="shared" si="20"/>
        <v>78.21782178217822</v>
      </c>
      <c r="E449" s="16">
        <v>292</v>
      </c>
      <c r="F449" s="16">
        <f t="shared" si="21"/>
        <v>103</v>
      </c>
      <c r="G449" s="26">
        <f t="shared" si="22"/>
        <v>35.273972602739725</v>
      </c>
    </row>
    <row r="450" spans="1:7" ht="24.75" customHeight="1">
      <c r="A450" s="207" t="s">
        <v>468</v>
      </c>
      <c r="B450" s="16">
        <f>SUM(B451:B452)</f>
        <v>3753</v>
      </c>
      <c r="C450" s="16">
        <f>SUM(C451:C452)</f>
        <v>3164</v>
      </c>
      <c r="D450" s="116">
        <f t="shared" si="20"/>
        <v>84.30588862243539</v>
      </c>
      <c r="E450" s="16">
        <f>SUM(E451:E452)</f>
        <v>11999</v>
      </c>
      <c r="F450" s="16">
        <f t="shared" si="21"/>
        <v>-8835</v>
      </c>
      <c r="G450" s="26">
        <f t="shared" si="22"/>
        <v>-73.631135927994</v>
      </c>
    </row>
    <row r="451" spans="1:7" ht="24.75" customHeight="1">
      <c r="A451" s="148" t="s">
        <v>469</v>
      </c>
      <c r="B451" s="16">
        <v>0</v>
      </c>
      <c r="C451" s="16">
        <v>1585</v>
      </c>
      <c r="D451" s="116">
        <f t="shared" si="20"/>
      </c>
      <c r="E451" s="16">
        <v>2968</v>
      </c>
      <c r="F451" s="16">
        <f t="shared" si="21"/>
        <v>-1383</v>
      </c>
      <c r="G451" s="26">
        <f t="shared" si="22"/>
        <v>-46.597035040431265</v>
      </c>
    </row>
    <row r="452" spans="1:7" ht="34.5" customHeight="1">
      <c r="A452" s="148" t="s">
        <v>470</v>
      </c>
      <c r="B452" s="16">
        <v>3753</v>
      </c>
      <c r="C452" s="16">
        <v>1579</v>
      </c>
      <c r="D452" s="116">
        <f t="shared" si="20"/>
        <v>42.07300826005862</v>
      </c>
      <c r="E452" s="16">
        <v>9031</v>
      </c>
      <c r="F452" s="16">
        <f t="shared" si="21"/>
        <v>-7452</v>
      </c>
      <c r="G452" s="26">
        <f t="shared" si="22"/>
        <v>-82.51577898350128</v>
      </c>
    </row>
    <row r="453" spans="1:7" ht="34.5" customHeight="1">
      <c r="A453" s="207" t="s">
        <v>471</v>
      </c>
      <c r="B453" s="16">
        <f>SUM(B454:B455)</f>
        <v>44</v>
      </c>
      <c r="C453" s="16">
        <f>SUM(C454:C455)</f>
        <v>4033</v>
      </c>
      <c r="D453" s="116">
        <f t="shared" si="20"/>
        <v>9165.90909090909</v>
      </c>
      <c r="E453" s="16">
        <f>SUM(E454:E455)</f>
        <v>3001</v>
      </c>
      <c r="F453" s="16">
        <f t="shared" si="21"/>
        <v>1032</v>
      </c>
      <c r="G453" s="26">
        <f t="shared" si="22"/>
        <v>34.388537154281906</v>
      </c>
    </row>
    <row r="454" spans="1:7" ht="24.75" customHeight="1">
      <c r="A454" s="148" t="s">
        <v>472</v>
      </c>
      <c r="B454" s="16">
        <v>0</v>
      </c>
      <c r="C454" s="16">
        <v>1738</v>
      </c>
      <c r="D454" s="116">
        <f t="shared" si="20"/>
      </c>
      <c r="E454" s="16">
        <v>1763</v>
      </c>
      <c r="F454" s="16">
        <f t="shared" si="21"/>
        <v>-25</v>
      </c>
      <c r="G454" s="26">
        <f t="shared" si="22"/>
        <v>-1.4180374361883155</v>
      </c>
    </row>
    <row r="455" spans="1:7" ht="34.5" customHeight="1">
      <c r="A455" s="148" t="s">
        <v>473</v>
      </c>
      <c r="B455" s="16">
        <v>44</v>
      </c>
      <c r="C455" s="16">
        <v>2295</v>
      </c>
      <c r="D455" s="116">
        <f aca="true" t="shared" si="24" ref="D455:D518">IF(B455=0,"",C455/B455*100)</f>
        <v>5215.909090909091</v>
      </c>
      <c r="E455" s="16">
        <v>1238</v>
      </c>
      <c r="F455" s="16">
        <f aca="true" t="shared" si="25" ref="F455:F518">C455-E455</f>
        <v>1057</v>
      </c>
      <c r="G455" s="26">
        <f aca="true" t="shared" si="26" ref="G455:G518">IF(E455=0,"",F455/E455*100)</f>
        <v>85.37964458804524</v>
      </c>
    </row>
    <row r="456" spans="1:7" ht="24.75" customHeight="1">
      <c r="A456" s="207" t="s">
        <v>474</v>
      </c>
      <c r="B456" s="16">
        <f>B457+B459+B461</f>
        <v>10890</v>
      </c>
      <c r="C456" s="16">
        <f>C457+C459+C461</f>
        <v>7927</v>
      </c>
      <c r="D456" s="116">
        <f t="shared" si="24"/>
        <v>72.79155188246096</v>
      </c>
      <c r="E456" s="16">
        <f>E457+E459+E461</f>
        <v>9227</v>
      </c>
      <c r="F456" s="16">
        <f t="shared" si="25"/>
        <v>-1300</v>
      </c>
      <c r="G456" s="26">
        <f t="shared" si="26"/>
        <v>-14.08908637693725</v>
      </c>
    </row>
    <row r="457" spans="1:7" ht="24.75" customHeight="1">
      <c r="A457" s="207" t="s">
        <v>475</v>
      </c>
      <c r="B457" s="16">
        <f>SUM(B458:B458)</f>
        <v>10000</v>
      </c>
      <c r="C457" s="16">
        <f>SUM(C458:C458)</f>
        <v>2007</v>
      </c>
      <c r="D457" s="116">
        <f t="shared" si="24"/>
        <v>20.07</v>
      </c>
      <c r="E457" s="16">
        <f>SUM(E458:E458)</f>
        <v>2535</v>
      </c>
      <c r="F457" s="16">
        <f t="shared" si="25"/>
        <v>-528</v>
      </c>
      <c r="G457" s="26">
        <f t="shared" si="26"/>
        <v>-20.828402366863905</v>
      </c>
    </row>
    <row r="458" spans="1:7" ht="24.75" customHeight="1">
      <c r="A458" s="148" t="s">
        <v>476</v>
      </c>
      <c r="B458" s="16">
        <v>10000</v>
      </c>
      <c r="C458" s="16">
        <v>2007</v>
      </c>
      <c r="D458" s="116">
        <f t="shared" si="24"/>
        <v>20.07</v>
      </c>
      <c r="E458" s="16">
        <v>2535</v>
      </c>
      <c r="F458" s="16">
        <f t="shared" si="25"/>
        <v>-528</v>
      </c>
      <c r="G458" s="26">
        <f t="shared" si="26"/>
        <v>-20.828402366863905</v>
      </c>
    </row>
    <row r="459" spans="1:7" ht="24.75" customHeight="1">
      <c r="A459" s="207" t="s">
        <v>477</v>
      </c>
      <c r="B459" s="16">
        <f>SUM(B460:B460)</f>
        <v>46</v>
      </c>
      <c r="C459" s="16">
        <f>SUM(C460:C460)</f>
        <v>3098</v>
      </c>
      <c r="D459" s="116">
        <f t="shared" si="24"/>
        <v>6734.782608695652</v>
      </c>
      <c r="E459" s="16">
        <f>SUM(E460:E460)</f>
        <v>5123</v>
      </c>
      <c r="F459" s="16">
        <f t="shared" si="25"/>
        <v>-2025</v>
      </c>
      <c r="G459" s="26">
        <f t="shared" si="26"/>
        <v>-39.52762053484287</v>
      </c>
    </row>
    <row r="460" spans="1:7" ht="24.75" customHeight="1">
      <c r="A460" s="148" t="s">
        <v>478</v>
      </c>
      <c r="B460" s="16">
        <v>46</v>
      </c>
      <c r="C460" s="16">
        <v>3098</v>
      </c>
      <c r="D460" s="116">
        <f t="shared" si="24"/>
        <v>6734.782608695652</v>
      </c>
      <c r="E460" s="16">
        <v>5123</v>
      </c>
      <c r="F460" s="16">
        <f t="shared" si="25"/>
        <v>-2025</v>
      </c>
      <c r="G460" s="26">
        <f t="shared" si="26"/>
        <v>-39.52762053484287</v>
      </c>
    </row>
    <row r="461" spans="1:7" ht="24.75" customHeight="1">
      <c r="A461" s="207" t="s">
        <v>479</v>
      </c>
      <c r="B461" s="16">
        <f>SUM(B462:B463)</f>
        <v>844</v>
      </c>
      <c r="C461" s="16">
        <f>SUM(C462:C463)</f>
        <v>2822</v>
      </c>
      <c r="D461" s="116">
        <f t="shared" si="24"/>
        <v>334.3601895734597</v>
      </c>
      <c r="E461" s="16">
        <f>SUM(E462:E463)</f>
        <v>1569</v>
      </c>
      <c r="F461" s="16">
        <f t="shared" si="25"/>
        <v>1253</v>
      </c>
      <c r="G461" s="26">
        <f t="shared" si="26"/>
        <v>79.85978330146591</v>
      </c>
    </row>
    <row r="462" spans="1:7" ht="24.75" customHeight="1">
      <c r="A462" s="148" t="s">
        <v>480</v>
      </c>
      <c r="B462" s="16">
        <v>0</v>
      </c>
      <c r="C462" s="16">
        <v>2335</v>
      </c>
      <c r="D462" s="116">
        <f t="shared" si="24"/>
      </c>
      <c r="E462" s="16">
        <v>250</v>
      </c>
      <c r="F462" s="16">
        <f t="shared" si="25"/>
        <v>2085</v>
      </c>
      <c r="G462" s="26">
        <f t="shared" si="26"/>
        <v>834</v>
      </c>
    </row>
    <row r="463" spans="1:7" ht="24.75" customHeight="1">
      <c r="A463" s="148" t="s">
        <v>481</v>
      </c>
      <c r="B463" s="16">
        <v>844</v>
      </c>
      <c r="C463" s="16">
        <v>487</v>
      </c>
      <c r="D463" s="116">
        <f t="shared" si="24"/>
        <v>57.70142180094787</v>
      </c>
      <c r="E463" s="16">
        <v>1319</v>
      </c>
      <c r="F463" s="16">
        <f t="shared" si="25"/>
        <v>-832</v>
      </c>
      <c r="G463" s="26">
        <f t="shared" si="26"/>
        <v>-63.07808946171342</v>
      </c>
    </row>
    <row r="464" spans="1:7" ht="24.75" customHeight="1">
      <c r="A464" s="207" t="s">
        <v>482</v>
      </c>
      <c r="B464" s="16">
        <f>B465</f>
        <v>0</v>
      </c>
      <c r="C464" s="16">
        <f>C465</f>
        <v>0</v>
      </c>
      <c r="D464" s="116">
        <f t="shared" si="24"/>
      </c>
      <c r="E464" s="16">
        <f>E465</f>
        <v>35</v>
      </c>
      <c r="F464" s="16">
        <f t="shared" si="25"/>
        <v>-35</v>
      </c>
      <c r="G464" s="26">
        <f t="shared" si="26"/>
        <v>-100</v>
      </c>
    </row>
    <row r="465" spans="1:7" ht="24.75" customHeight="1">
      <c r="A465" s="207" t="s">
        <v>483</v>
      </c>
      <c r="B465" s="16">
        <f>SUM(B466:B466)</f>
        <v>0</v>
      </c>
      <c r="C465" s="16">
        <v>0</v>
      </c>
      <c r="D465" s="116">
        <f t="shared" si="24"/>
      </c>
      <c r="E465" s="16">
        <f>SUM(E466:E466)</f>
        <v>35</v>
      </c>
      <c r="F465" s="16">
        <f t="shared" si="25"/>
        <v>-35</v>
      </c>
      <c r="G465" s="26">
        <f t="shared" si="26"/>
        <v>-100</v>
      </c>
    </row>
    <row r="466" spans="1:7" ht="24.75" customHeight="1">
      <c r="A466" s="148" t="s">
        <v>484</v>
      </c>
      <c r="B466" s="16">
        <v>0</v>
      </c>
      <c r="C466" s="16">
        <v>0</v>
      </c>
      <c r="D466" s="116">
        <f t="shared" si="24"/>
      </c>
      <c r="E466" s="16">
        <v>35</v>
      </c>
      <c r="F466" s="16">
        <f t="shared" si="25"/>
        <v>-35</v>
      </c>
      <c r="G466" s="26">
        <f t="shared" si="26"/>
        <v>-100</v>
      </c>
    </row>
    <row r="467" spans="1:7" ht="24.75" customHeight="1">
      <c r="A467" s="207" t="s">
        <v>485</v>
      </c>
      <c r="B467" s="16">
        <f>SUM(B468,B479)</f>
        <v>3461</v>
      </c>
      <c r="C467" s="16">
        <f>SUM(C468,C479)</f>
        <v>3344</v>
      </c>
      <c r="D467" s="116">
        <f t="shared" si="24"/>
        <v>96.61947414042184</v>
      </c>
      <c r="E467" s="16">
        <f>SUM(E468,E479)</f>
        <v>3256</v>
      </c>
      <c r="F467" s="16">
        <f t="shared" si="25"/>
        <v>88</v>
      </c>
      <c r="G467" s="26">
        <f t="shared" si="26"/>
        <v>2.7027027027027026</v>
      </c>
    </row>
    <row r="468" spans="1:7" ht="24.75" customHeight="1">
      <c r="A468" s="207" t="s">
        <v>486</v>
      </c>
      <c r="B468" s="16">
        <f>SUM(B469:B478)</f>
        <v>3072</v>
      </c>
      <c r="C468" s="16">
        <f>SUM(C469:C478)</f>
        <v>3114</v>
      </c>
      <c r="D468" s="116">
        <f t="shared" si="24"/>
        <v>101.3671875</v>
      </c>
      <c r="E468" s="16">
        <f>SUM(E469:E478)</f>
        <v>3076</v>
      </c>
      <c r="F468" s="16">
        <f t="shared" si="25"/>
        <v>38</v>
      </c>
      <c r="G468" s="26">
        <f t="shared" si="26"/>
        <v>1.2353706111833551</v>
      </c>
    </row>
    <row r="469" spans="1:7" ht="24.75" customHeight="1">
      <c r="A469" s="148" t="s">
        <v>81</v>
      </c>
      <c r="B469" s="16">
        <v>308</v>
      </c>
      <c r="C469" s="16">
        <v>312</v>
      </c>
      <c r="D469" s="116">
        <f t="shared" si="24"/>
        <v>101.29870129870129</v>
      </c>
      <c r="E469" s="16">
        <v>325</v>
      </c>
      <c r="F469" s="16">
        <f t="shared" si="25"/>
        <v>-13</v>
      </c>
      <c r="G469" s="26">
        <f t="shared" si="26"/>
        <v>-4</v>
      </c>
    </row>
    <row r="470" spans="1:7" ht="24.75" customHeight="1">
      <c r="A470" s="148" t="s">
        <v>82</v>
      </c>
      <c r="B470" s="16">
        <v>65</v>
      </c>
      <c r="C470" s="16">
        <v>71</v>
      </c>
      <c r="D470" s="116">
        <f t="shared" si="24"/>
        <v>109.23076923076923</v>
      </c>
      <c r="E470" s="16">
        <v>37</v>
      </c>
      <c r="F470" s="16">
        <f t="shared" si="25"/>
        <v>34</v>
      </c>
      <c r="G470" s="26">
        <f t="shared" si="26"/>
        <v>91.8918918918919</v>
      </c>
    </row>
    <row r="471" spans="1:7" ht="24.75" customHeight="1">
      <c r="A471" s="148" t="s">
        <v>487</v>
      </c>
      <c r="B471" s="16">
        <v>0</v>
      </c>
      <c r="C471" s="16">
        <v>0</v>
      </c>
      <c r="D471" s="116">
        <f t="shared" si="24"/>
      </c>
      <c r="E471" s="16">
        <v>8</v>
      </c>
      <c r="F471" s="16">
        <f t="shared" si="25"/>
        <v>-8</v>
      </c>
      <c r="G471" s="26">
        <f t="shared" si="26"/>
        <v>-100</v>
      </c>
    </row>
    <row r="472" spans="1:7" ht="24.75" customHeight="1">
      <c r="A472" s="148" t="s">
        <v>488</v>
      </c>
      <c r="B472" s="16">
        <v>269</v>
      </c>
      <c r="C472" s="16">
        <v>473</v>
      </c>
      <c r="D472" s="116">
        <f t="shared" si="24"/>
        <v>175.8364312267658</v>
      </c>
      <c r="E472" s="16">
        <v>197</v>
      </c>
      <c r="F472" s="16">
        <f t="shared" si="25"/>
        <v>276</v>
      </c>
      <c r="G472" s="26">
        <f t="shared" si="26"/>
        <v>140.10152284263958</v>
      </c>
    </row>
    <row r="473" spans="1:7" ht="24.75" customHeight="1">
      <c r="A473" s="148" t="s">
        <v>489</v>
      </c>
      <c r="B473" s="16">
        <v>10</v>
      </c>
      <c r="C473" s="16">
        <v>6</v>
      </c>
      <c r="D473" s="116">
        <f t="shared" si="24"/>
        <v>60</v>
      </c>
      <c r="E473" s="16">
        <v>5</v>
      </c>
      <c r="F473" s="16">
        <f t="shared" si="25"/>
        <v>1</v>
      </c>
      <c r="G473" s="26">
        <f t="shared" si="26"/>
        <v>20</v>
      </c>
    </row>
    <row r="474" spans="1:7" ht="24.75" customHeight="1">
      <c r="A474" s="148" t="s">
        <v>490</v>
      </c>
      <c r="B474" s="16">
        <v>0</v>
      </c>
      <c r="C474" s="16">
        <v>0</v>
      </c>
      <c r="D474" s="116">
        <f t="shared" si="24"/>
      </c>
      <c r="E474" s="16">
        <v>15</v>
      </c>
      <c r="F474" s="16">
        <f t="shared" si="25"/>
        <v>-15</v>
      </c>
      <c r="G474" s="26">
        <f t="shared" si="26"/>
        <v>-100</v>
      </c>
    </row>
    <row r="475" spans="1:7" ht="24.75" customHeight="1">
      <c r="A475" s="148" t="s">
        <v>491</v>
      </c>
      <c r="B475" s="16">
        <v>23</v>
      </c>
      <c r="C475" s="16">
        <v>41</v>
      </c>
      <c r="D475" s="116">
        <f t="shared" si="24"/>
        <v>178.26086956521738</v>
      </c>
      <c r="E475" s="16">
        <v>20</v>
      </c>
      <c r="F475" s="16">
        <f t="shared" si="25"/>
        <v>21</v>
      </c>
      <c r="G475" s="26">
        <f t="shared" si="26"/>
        <v>105</v>
      </c>
    </row>
    <row r="476" spans="1:7" ht="24.75" customHeight="1">
      <c r="A476" s="148" t="s">
        <v>492</v>
      </c>
      <c r="B476" s="16">
        <v>440</v>
      </c>
      <c r="C476" s="16">
        <v>400</v>
      </c>
      <c r="D476" s="116">
        <f t="shared" si="24"/>
        <v>90.9090909090909</v>
      </c>
      <c r="E476" s="16">
        <v>505</v>
      </c>
      <c r="F476" s="16">
        <f t="shared" si="25"/>
        <v>-105</v>
      </c>
      <c r="G476" s="26">
        <f t="shared" si="26"/>
        <v>-20.792079207920793</v>
      </c>
    </row>
    <row r="477" spans="1:7" ht="24.75" customHeight="1">
      <c r="A477" s="148" t="s">
        <v>86</v>
      </c>
      <c r="B477" s="16">
        <v>1812</v>
      </c>
      <c r="C477" s="16">
        <v>1714</v>
      </c>
      <c r="D477" s="116">
        <f t="shared" si="24"/>
        <v>94.59161147902869</v>
      </c>
      <c r="E477" s="16">
        <v>1880</v>
      </c>
      <c r="F477" s="16">
        <f t="shared" si="25"/>
        <v>-166</v>
      </c>
      <c r="G477" s="26">
        <f t="shared" si="26"/>
        <v>-8.829787234042554</v>
      </c>
    </row>
    <row r="478" spans="1:7" ht="24.75" customHeight="1">
      <c r="A478" s="148" t="s">
        <v>493</v>
      </c>
      <c r="B478" s="16">
        <v>145</v>
      </c>
      <c r="C478" s="16">
        <v>97</v>
      </c>
      <c r="D478" s="116">
        <f t="shared" si="24"/>
        <v>66.89655172413794</v>
      </c>
      <c r="E478" s="16">
        <v>84</v>
      </c>
      <c r="F478" s="16">
        <f t="shared" si="25"/>
        <v>13</v>
      </c>
      <c r="G478" s="26">
        <f t="shared" si="26"/>
        <v>15.476190476190476</v>
      </c>
    </row>
    <row r="479" spans="1:7" ht="24.75" customHeight="1">
      <c r="A479" s="207" t="s">
        <v>494</v>
      </c>
      <c r="B479" s="16">
        <f>SUM(B480:B481)</f>
        <v>389</v>
      </c>
      <c r="C479" s="16">
        <f>SUM(C480:C481)</f>
        <v>230</v>
      </c>
      <c r="D479" s="116">
        <f t="shared" si="24"/>
        <v>59.12596401028277</v>
      </c>
      <c r="E479" s="16">
        <f>SUM(E480:E481)</f>
        <v>180</v>
      </c>
      <c r="F479" s="16">
        <f t="shared" si="25"/>
        <v>50</v>
      </c>
      <c r="G479" s="26">
        <f t="shared" si="26"/>
        <v>27.77777777777778</v>
      </c>
    </row>
    <row r="480" spans="1:7" ht="24.75" customHeight="1">
      <c r="A480" s="148" t="s">
        <v>495</v>
      </c>
      <c r="B480" s="16">
        <v>229</v>
      </c>
      <c r="C480" s="16">
        <v>163</v>
      </c>
      <c r="D480" s="116">
        <f t="shared" si="24"/>
        <v>71.17903930131004</v>
      </c>
      <c r="E480" s="16"/>
      <c r="F480" s="16">
        <f t="shared" si="25"/>
        <v>163</v>
      </c>
      <c r="G480" s="26">
        <f t="shared" si="26"/>
      </c>
    </row>
    <row r="481" spans="1:7" ht="24.75" customHeight="1">
      <c r="A481" s="148" t="s">
        <v>496</v>
      </c>
      <c r="B481" s="16">
        <v>160</v>
      </c>
      <c r="C481" s="16">
        <v>67</v>
      </c>
      <c r="D481" s="116">
        <f t="shared" si="24"/>
        <v>41.875</v>
      </c>
      <c r="E481" s="16">
        <v>180</v>
      </c>
      <c r="F481" s="16">
        <f t="shared" si="25"/>
        <v>-113</v>
      </c>
      <c r="G481" s="26">
        <f t="shared" si="26"/>
        <v>-62.77777777777778</v>
      </c>
    </row>
    <row r="482" spans="1:7" ht="24.75" customHeight="1">
      <c r="A482" s="207" t="s">
        <v>497</v>
      </c>
      <c r="B482" s="16">
        <f>SUM(B483,B488)</f>
        <v>1568</v>
      </c>
      <c r="C482" s="16">
        <f>SUM(C483,C488)</f>
        <v>1587</v>
      </c>
      <c r="D482" s="116">
        <f t="shared" si="24"/>
        <v>101.21173469387755</v>
      </c>
      <c r="E482" s="16">
        <f>SUM(E483,E488)</f>
        <v>2545</v>
      </c>
      <c r="F482" s="16">
        <f t="shared" si="25"/>
        <v>-958</v>
      </c>
      <c r="G482" s="26">
        <f t="shared" si="26"/>
        <v>-37.642436149312374</v>
      </c>
    </row>
    <row r="483" spans="1:7" ht="24.75" customHeight="1">
      <c r="A483" s="207" t="s">
        <v>498</v>
      </c>
      <c r="B483" s="16">
        <f>SUM(B484:B487)</f>
        <v>608</v>
      </c>
      <c r="C483" s="16">
        <f>SUM(C484:C487)</f>
        <v>530</v>
      </c>
      <c r="D483" s="116">
        <f t="shared" si="24"/>
        <v>87.17105263157895</v>
      </c>
      <c r="E483" s="16">
        <f>SUM(E484:E487)</f>
        <v>2490</v>
      </c>
      <c r="F483" s="16">
        <f t="shared" si="25"/>
        <v>-1960</v>
      </c>
      <c r="G483" s="26">
        <f t="shared" si="26"/>
        <v>-78.714859437751</v>
      </c>
    </row>
    <row r="484" spans="1:7" ht="24.75" customHeight="1">
      <c r="A484" s="148" t="s">
        <v>499</v>
      </c>
      <c r="B484" s="16">
        <v>600</v>
      </c>
      <c r="C484" s="16">
        <v>131</v>
      </c>
      <c r="D484" s="116">
        <f t="shared" si="24"/>
        <v>21.833333333333332</v>
      </c>
      <c r="E484" s="16">
        <v>141</v>
      </c>
      <c r="F484" s="16">
        <f t="shared" si="25"/>
        <v>-10</v>
      </c>
      <c r="G484" s="26">
        <f t="shared" si="26"/>
        <v>-7.092198581560284</v>
      </c>
    </row>
    <row r="485" spans="1:7" ht="24.75" customHeight="1">
      <c r="A485" s="148" t="s">
        <v>500</v>
      </c>
      <c r="B485" s="16">
        <v>0</v>
      </c>
      <c r="C485" s="16">
        <v>38</v>
      </c>
      <c r="D485" s="116">
        <f t="shared" si="24"/>
      </c>
      <c r="E485" s="16">
        <v>20</v>
      </c>
      <c r="F485" s="16">
        <f t="shared" si="25"/>
        <v>18</v>
      </c>
      <c r="G485" s="26">
        <f t="shared" si="26"/>
        <v>90</v>
      </c>
    </row>
    <row r="486" spans="1:7" ht="24.75" customHeight="1">
      <c r="A486" s="148" t="s">
        <v>501</v>
      </c>
      <c r="B486" s="16">
        <v>0</v>
      </c>
      <c r="C486" s="16">
        <v>300</v>
      </c>
      <c r="D486" s="116">
        <f t="shared" si="24"/>
      </c>
      <c r="E486" s="16">
        <v>2320</v>
      </c>
      <c r="F486" s="16">
        <f t="shared" si="25"/>
        <v>-2020</v>
      </c>
      <c r="G486" s="26">
        <f t="shared" si="26"/>
        <v>-87.06896551724138</v>
      </c>
    </row>
    <row r="487" spans="1:7" ht="24.75" customHeight="1">
      <c r="A487" s="148" t="s">
        <v>502</v>
      </c>
      <c r="B487" s="16">
        <v>8</v>
      </c>
      <c r="C487" s="16">
        <v>61</v>
      </c>
      <c r="D487" s="116">
        <f t="shared" si="24"/>
        <v>762.5</v>
      </c>
      <c r="E487" s="16">
        <v>9</v>
      </c>
      <c r="F487" s="16">
        <f t="shared" si="25"/>
        <v>52</v>
      </c>
      <c r="G487" s="26">
        <f t="shared" si="26"/>
        <v>577.7777777777777</v>
      </c>
    </row>
    <row r="488" spans="1:7" ht="24.75" customHeight="1">
      <c r="A488" s="207" t="s">
        <v>506</v>
      </c>
      <c r="B488" s="16">
        <f>SUM(B489:B489)</f>
        <v>960</v>
      </c>
      <c r="C488" s="16">
        <f>SUM(C489:C489)</f>
        <v>1057</v>
      </c>
      <c r="D488" s="116">
        <f t="shared" si="24"/>
        <v>110.10416666666667</v>
      </c>
      <c r="E488" s="16">
        <f>SUM(E489:E489)</f>
        <v>55</v>
      </c>
      <c r="F488" s="16">
        <f t="shared" si="25"/>
        <v>1002</v>
      </c>
      <c r="G488" s="26">
        <f t="shared" si="26"/>
        <v>1821.818181818182</v>
      </c>
    </row>
    <row r="489" spans="1:7" ht="24.75" customHeight="1">
      <c r="A489" s="148" t="s">
        <v>507</v>
      </c>
      <c r="B489" s="16">
        <v>960</v>
      </c>
      <c r="C489" s="16">
        <v>1057</v>
      </c>
      <c r="D489" s="116">
        <f t="shared" si="24"/>
        <v>110.10416666666667</v>
      </c>
      <c r="E489" s="16">
        <v>55</v>
      </c>
      <c r="F489" s="16">
        <f t="shared" si="25"/>
        <v>1002</v>
      </c>
      <c r="G489" s="26">
        <f t="shared" si="26"/>
        <v>1821.818181818182</v>
      </c>
    </row>
    <row r="490" spans="1:7" ht="24.75" customHeight="1">
      <c r="A490" s="207" t="s">
        <v>508</v>
      </c>
      <c r="B490" s="16">
        <f>SUM(B491,B499)</f>
        <v>1553</v>
      </c>
      <c r="C490" s="16">
        <f>SUM(C491,C499)</f>
        <v>773</v>
      </c>
      <c r="D490" s="116">
        <f t="shared" si="24"/>
        <v>49.77462974887315</v>
      </c>
      <c r="E490" s="16">
        <f>SUM(E491,E499)</f>
        <v>314</v>
      </c>
      <c r="F490" s="16">
        <f t="shared" si="25"/>
        <v>459</v>
      </c>
      <c r="G490" s="26">
        <f t="shared" si="26"/>
        <v>146.17834394904457</v>
      </c>
    </row>
    <row r="491" spans="1:7" ht="24.75" customHeight="1">
      <c r="A491" s="207" t="s">
        <v>509</v>
      </c>
      <c r="B491" s="16">
        <f>SUM(B492:B498)</f>
        <v>1523</v>
      </c>
      <c r="C491" s="16">
        <f>SUM(C492:C498)</f>
        <v>773</v>
      </c>
      <c r="D491" s="116">
        <f t="shared" si="24"/>
        <v>50.75508864084045</v>
      </c>
      <c r="E491" s="16">
        <f>SUM(E492:E498)</f>
        <v>308</v>
      </c>
      <c r="F491" s="16">
        <f t="shared" si="25"/>
        <v>465</v>
      </c>
      <c r="G491" s="26">
        <f t="shared" si="26"/>
        <v>150.97402597402598</v>
      </c>
    </row>
    <row r="492" spans="1:7" ht="24.75" customHeight="1">
      <c r="A492" s="148" t="s">
        <v>510</v>
      </c>
      <c r="B492" s="16">
        <v>3</v>
      </c>
      <c r="C492" s="16">
        <v>1</v>
      </c>
      <c r="D492" s="116">
        <f t="shared" si="24"/>
        <v>33.33333333333333</v>
      </c>
      <c r="E492" s="16">
        <v>1</v>
      </c>
      <c r="F492" s="16">
        <f t="shared" si="25"/>
        <v>0</v>
      </c>
      <c r="G492" s="26">
        <f t="shared" si="26"/>
        <v>0</v>
      </c>
    </row>
    <row r="493" spans="1:7" ht="24.75" customHeight="1">
      <c r="A493" s="148" t="s">
        <v>511</v>
      </c>
      <c r="B493" s="16">
        <v>2</v>
      </c>
      <c r="C493" s="16">
        <v>2</v>
      </c>
      <c r="D493" s="116">
        <f t="shared" si="24"/>
        <v>100</v>
      </c>
      <c r="E493" s="16">
        <v>2</v>
      </c>
      <c r="F493" s="16">
        <f t="shared" si="25"/>
        <v>0</v>
      </c>
      <c r="G493" s="26">
        <f t="shared" si="26"/>
        <v>0</v>
      </c>
    </row>
    <row r="494" spans="1:7" ht="24.75" customHeight="1">
      <c r="A494" s="148" t="s">
        <v>512</v>
      </c>
      <c r="B494" s="16">
        <v>0</v>
      </c>
      <c r="C494" s="16">
        <v>0</v>
      </c>
      <c r="D494" s="116">
        <f t="shared" si="24"/>
      </c>
      <c r="E494" s="16">
        <v>5</v>
      </c>
      <c r="F494" s="16">
        <f t="shared" si="25"/>
        <v>-5</v>
      </c>
      <c r="G494" s="26">
        <f t="shared" si="26"/>
        <v>-100</v>
      </c>
    </row>
    <row r="495" spans="1:7" ht="24.75" customHeight="1">
      <c r="A495" s="148" t="s">
        <v>513</v>
      </c>
      <c r="B495" s="16">
        <v>1377</v>
      </c>
      <c r="C495" s="16">
        <v>700</v>
      </c>
      <c r="D495" s="116">
        <f t="shared" si="24"/>
        <v>50.835148874364556</v>
      </c>
      <c r="E495" s="16">
        <v>300</v>
      </c>
      <c r="F495" s="16">
        <f t="shared" si="25"/>
        <v>400</v>
      </c>
      <c r="G495" s="26">
        <f t="shared" si="26"/>
        <v>133.33333333333331</v>
      </c>
    </row>
    <row r="496" spans="1:7" ht="24.75" customHeight="1">
      <c r="A496" s="148" t="s">
        <v>514</v>
      </c>
      <c r="B496" s="16">
        <v>50</v>
      </c>
      <c r="C496" s="16">
        <v>0</v>
      </c>
      <c r="D496" s="116">
        <f t="shared" si="24"/>
        <v>0</v>
      </c>
      <c r="E496" s="16"/>
      <c r="F496" s="16">
        <f t="shared" si="25"/>
        <v>0</v>
      </c>
      <c r="G496" s="26">
        <f t="shared" si="26"/>
      </c>
    </row>
    <row r="497" spans="1:7" ht="24.75" customHeight="1">
      <c r="A497" s="148" t="s">
        <v>86</v>
      </c>
      <c r="B497" s="16">
        <v>6</v>
      </c>
      <c r="C497" s="16">
        <v>5</v>
      </c>
      <c r="D497" s="116">
        <f t="shared" si="24"/>
        <v>83.33333333333334</v>
      </c>
      <c r="E497" s="16"/>
      <c r="F497" s="16">
        <f t="shared" si="25"/>
        <v>5</v>
      </c>
      <c r="G497" s="26">
        <f t="shared" si="26"/>
      </c>
    </row>
    <row r="498" spans="1:7" ht="24.75" customHeight="1">
      <c r="A498" s="148" t="s">
        <v>515</v>
      </c>
      <c r="B498" s="16">
        <v>85</v>
      </c>
      <c r="C498" s="16">
        <v>65</v>
      </c>
      <c r="D498" s="116">
        <f t="shared" si="24"/>
        <v>76.47058823529412</v>
      </c>
      <c r="E498" s="16">
        <v>0</v>
      </c>
      <c r="F498" s="16">
        <f t="shared" si="25"/>
        <v>65</v>
      </c>
      <c r="G498" s="26">
        <f t="shared" si="26"/>
      </c>
    </row>
    <row r="499" spans="1:7" ht="24.75" customHeight="1">
      <c r="A499" s="207" t="s">
        <v>516</v>
      </c>
      <c r="B499" s="16">
        <f>SUM(B500:B501)</f>
        <v>30</v>
      </c>
      <c r="C499" s="16">
        <f>SUM(C500:C501)</f>
        <v>0</v>
      </c>
      <c r="D499" s="116">
        <f t="shared" si="24"/>
        <v>0</v>
      </c>
      <c r="E499" s="16">
        <f>SUM(E500:E501)</f>
        <v>6</v>
      </c>
      <c r="F499" s="16">
        <f t="shared" si="25"/>
        <v>-6</v>
      </c>
      <c r="G499" s="26">
        <f t="shared" si="26"/>
        <v>-100</v>
      </c>
    </row>
    <row r="500" spans="1:7" ht="24.75" customHeight="1">
      <c r="A500" s="148" t="s">
        <v>517</v>
      </c>
      <c r="B500" s="16">
        <v>0</v>
      </c>
      <c r="C500" s="16">
        <v>0</v>
      </c>
      <c r="D500" s="116">
        <f t="shared" si="24"/>
      </c>
      <c r="E500" s="16">
        <v>6</v>
      </c>
      <c r="F500" s="16">
        <f t="shared" si="25"/>
        <v>-6</v>
      </c>
      <c r="G500" s="26">
        <f t="shared" si="26"/>
        <v>-100</v>
      </c>
    </row>
    <row r="501" spans="1:7" ht="24.75" customHeight="1">
      <c r="A501" s="35" t="s">
        <v>518</v>
      </c>
      <c r="B501" s="16">
        <v>30</v>
      </c>
      <c r="C501" s="16">
        <v>0</v>
      </c>
      <c r="D501" s="116">
        <f t="shared" si="24"/>
        <v>0</v>
      </c>
      <c r="E501" s="16"/>
      <c r="F501" s="16">
        <f t="shared" si="25"/>
        <v>0</v>
      </c>
      <c r="G501" s="26">
        <f t="shared" si="26"/>
      </c>
    </row>
    <row r="502" spans="1:7" ht="24.75" customHeight="1">
      <c r="A502" s="207" t="s">
        <v>519</v>
      </c>
      <c r="B502" s="16">
        <f>SUM(B503,B510,B513,B515,B518,B521)</f>
        <v>5524</v>
      </c>
      <c r="C502" s="16">
        <f>SUM(C503,C510,C513,C515,C518,C521)</f>
        <v>2981</v>
      </c>
      <c r="D502" s="116">
        <f t="shared" si="24"/>
        <v>53.96451846488052</v>
      </c>
      <c r="E502" s="16">
        <f>SUM(E503,E510,E513,E515,E518,E521)</f>
        <v>3233</v>
      </c>
      <c r="F502" s="16">
        <f t="shared" si="25"/>
        <v>-252</v>
      </c>
      <c r="G502" s="26">
        <f t="shared" si="26"/>
        <v>-7.794618001855862</v>
      </c>
    </row>
    <row r="503" spans="1:7" ht="24.75" customHeight="1">
      <c r="A503" s="207" t="s">
        <v>520</v>
      </c>
      <c r="B503" s="16">
        <f>SUM(B504:B509)</f>
        <v>783</v>
      </c>
      <c r="C503" s="16">
        <f>SUM(C504:C509)</f>
        <v>859</v>
      </c>
      <c r="D503" s="116">
        <f t="shared" si="24"/>
        <v>109.70625798212006</v>
      </c>
      <c r="E503" s="16">
        <f>SUM(E504:E509)</f>
        <v>1101</v>
      </c>
      <c r="F503" s="16">
        <f t="shared" si="25"/>
        <v>-242</v>
      </c>
      <c r="G503" s="26">
        <f t="shared" si="26"/>
        <v>-21.98001816530427</v>
      </c>
    </row>
    <row r="504" spans="1:7" ht="24.75" customHeight="1">
      <c r="A504" s="148" t="s">
        <v>81</v>
      </c>
      <c r="B504" s="16">
        <v>390</v>
      </c>
      <c r="C504" s="16">
        <v>350</v>
      </c>
      <c r="D504" s="116">
        <f t="shared" si="24"/>
        <v>89.74358974358975</v>
      </c>
      <c r="E504" s="16">
        <v>411</v>
      </c>
      <c r="F504" s="16">
        <f t="shared" si="25"/>
        <v>-61</v>
      </c>
      <c r="G504" s="26">
        <f t="shared" si="26"/>
        <v>-14.841849148418493</v>
      </c>
    </row>
    <row r="505" spans="1:7" ht="24.75" customHeight="1">
      <c r="A505" s="148" t="s">
        <v>521</v>
      </c>
      <c r="B505" s="16">
        <v>0</v>
      </c>
      <c r="C505" s="16">
        <v>0</v>
      </c>
      <c r="D505" s="116">
        <f t="shared" si="24"/>
      </c>
      <c r="E505" s="16">
        <v>54</v>
      </c>
      <c r="F505" s="16">
        <f t="shared" si="25"/>
        <v>-54</v>
      </c>
      <c r="G505" s="26">
        <f t="shared" si="26"/>
        <v>-100</v>
      </c>
    </row>
    <row r="506" spans="1:7" ht="24.75" customHeight="1">
      <c r="A506" s="148" t="s">
        <v>522</v>
      </c>
      <c r="B506" s="16">
        <v>83</v>
      </c>
      <c r="C506" s="16">
        <v>110</v>
      </c>
      <c r="D506" s="116">
        <f t="shared" si="24"/>
        <v>132.53012048192772</v>
      </c>
      <c r="E506" s="16">
        <v>210</v>
      </c>
      <c r="F506" s="16">
        <f t="shared" si="25"/>
        <v>-100</v>
      </c>
      <c r="G506" s="26">
        <f t="shared" si="26"/>
        <v>-47.61904761904761</v>
      </c>
    </row>
    <row r="507" spans="1:7" ht="24.75" customHeight="1">
      <c r="A507" s="148" t="s">
        <v>523</v>
      </c>
      <c r="B507" s="16">
        <v>40</v>
      </c>
      <c r="C507" s="16">
        <v>0</v>
      </c>
      <c r="D507" s="116">
        <f t="shared" si="24"/>
        <v>0</v>
      </c>
      <c r="E507" s="16"/>
      <c r="F507" s="16">
        <f t="shared" si="25"/>
        <v>0</v>
      </c>
      <c r="G507" s="26">
        <f t="shared" si="26"/>
      </c>
    </row>
    <row r="508" spans="1:7" ht="24.75" customHeight="1">
      <c r="A508" s="148" t="s">
        <v>86</v>
      </c>
      <c r="B508" s="16">
        <v>260</v>
      </c>
      <c r="C508" s="16">
        <v>238</v>
      </c>
      <c r="D508" s="116">
        <f t="shared" si="24"/>
        <v>91.53846153846153</v>
      </c>
      <c r="E508" s="16">
        <v>193</v>
      </c>
      <c r="F508" s="16">
        <f t="shared" si="25"/>
        <v>45</v>
      </c>
      <c r="G508" s="26">
        <f t="shared" si="26"/>
        <v>23.316062176165804</v>
      </c>
    </row>
    <row r="509" spans="1:7" ht="24.75" customHeight="1">
      <c r="A509" s="148" t="s">
        <v>524</v>
      </c>
      <c r="B509" s="16">
        <v>10</v>
      </c>
      <c r="C509" s="16">
        <v>161</v>
      </c>
      <c r="D509" s="116">
        <f t="shared" si="24"/>
        <v>1610.0000000000002</v>
      </c>
      <c r="E509" s="16">
        <v>233</v>
      </c>
      <c r="F509" s="16">
        <f t="shared" si="25"/>
        <v>-72</v>
      </c>
      <c r="G509" s="26">
        <f t="shared" si="26"/>
        <v>-30.90128755364807</v>
      </c>
    </row>
    <row r="510" spans="1:7" ht="24.75" customHeight="1">
      <c r="A510" s="207" t="s">
        <v>525</v>
      </c>
      <c r="B510" s="16">
        <f>SUM(B511:B512)</f>
        <v>4272</v>
      </c>
      <c r="C510" s="16">
        <f>SUM(C511:C512)</f>
        <v>1855</v>
      </c>
      <c r="D510" s="116">
        <f t="shared" si="24"/>
        <v>43.42228464419476</v>
      </c>
      <c r="E510" s="16">
        <f>SUM(E511:E512)</f>
        <v>1988</v>
      </c>
      <c r="F510" s="16">
        <f t="shared" si="25"/>
        <v>-133</v>
      </c>
      <c r="G510" s="26">
        <f t="shared" si="26"/>
        <v>-6.690140845070422</v>
      </c>
    </row>
    <row r="511" spans="1:7" ht="24.75" customHeight="1">
      <c r="A511" s="148" t="s">
        <v>526</v>
      </c>
      <c r="B511" s="16">
        <v>4200</v>
      </c>
      <c r="C511" s="16">
        <v>1816</v>
      </c>
      <c r="D511" s="116">
        <f t="shared" si="24"/>
        <v>43.238095238095234</v>
      </c>
      <c r="E511" s="16">
        <v>1988</v>
      </c>
      <c r="F511" s="16">
        <f t="shared" si="25"/>
        <v>-172</v>
      </c>
      <c r="G511" s="26">
        <f t="shared" si="26"/>
        <v>-8.651911468812877</v>
      </c>
    </row>
    <row r="512" spans="1:7" ht="24.75" customHeight="1">
      <c r="A512" s="148" t="s">
        <v>527</v>
      </c>
      <c r="B512" s="16">
        <v>72</v>
      </c>
      <c r="C512" s="16">
        <v>39</v>
      </c>
      <c r="D512" s="116">
        <f t="shared" si="24"/>
        <v>54.166666666666664</v>
      </c>
      <c r="E512" s="16"/>
      <c r="F512" s="16">
        <f t="shared" si="25"/>
        <v>39</v>
      </c>
      <c r="G512" s="26">
        <f t="shared" si="26"/>
      </c>
    </row>
    <row r="513" spans="1:7" ht="24.75" customHeight="1">
      <c r="A513" s="207" t="s">
        <v>528</v>
      </c>
      <c r="B513" s="16">
        <f>SUM(B514:B514)</f>
        <v>13</v>
      </c>
      <c r="C513" s="16">
        <f>SUM(C514:C514)</f>
        <v>0</v>
      </c>
      <c r="D513" s="116">
        <f t="shared" si="24"/>
        <v>0</v>
      </c>
      <c r="E513" s="16">
        <f>SUM(E514:E514)</f>
        <v>0</v>
      </c>
      <c r="F513" s="16">
        <f t="shared" si="25"/>
        <v>0</v>
      </c>
      <c r="G513" s="26">
        <f t="shared" si="26"/>
      </c>
    </row>
    <row r="514" spans="1:7" ht="24.75" customHeight="1">
      <c r="A514" s="148" t="s">
        <v>529</v>
      </c>
      <c r="B514" s="16">
        <v>13</v>
      </c>
      <c r="C514" s="16">
        <v>0</v>
      </c>
      <c r="D514" s="116">
        <f t="shared" si="24"/>
        <v>0</v>
      </c>
      <c r="E514" s="16"/>
      <c r="F514" s="16">
        <f t="shared" si="25"/>
        <v>0</v>
      </c>
      <c r="G514" s="26">
        <f t="shared" si="26"/>
      </c>
    </row>
    <row r="515" spans="1:7" ht="24.75" customHeight="1">
      <c r="A515" s="207" t="s">
        <v>530</v>
      </c>
      <c r="B515" s="16">
        <f>SUM(B516:B517)</f>
        <v>300</v>
      </c>
      <c r="C515" s="16">
        <f>SUM(C516:C517)</f>
        <v>166</v>
      </c>
      <c r="D515" s="116">
        <f t="shared" si="24"/>
        <v>55.333333333333336</v>
      </c>
      <c r="E515" s="16">
        <f>SUM(E516:E517)</f>
        <v>139</v>
      </c>
      <c r="F515" s="16">
        <f t="shared" si="25"/>
        <v>27</v>
      </c>
      <c r="G515" s="26">
        <f t="shared" si="26"/>
        <v>19.424460431654676</v>
      </c>
    </row>
    <row r="516" spans="1:7" ht="24.75" customHeight="1">
      <c r="A516" s="148" t="s">
        <v>531</v>
      </c>
      <c r="B516" s="16">
        <v>143</v>
      </c>
      <c r="C516" s="16">
        <v>94</v>
      </c>
      <c r="D516" s="116">
        <f t="shared" si="24"/>
        <v>65.73426573426573</v>
      </c>
      <c r="E516" s="16">
        <v>124</v>
      </c>
      <c r="F516" s="16">
        <f t="shared" si="25"/>
        <v>-30</v>
      </c>
      <c r="G516" s="26">
        <f t="shared" si="26"/>
        <v>-24.193548387096776</v>
      </c>
    </row>
    <row r="517" spans="1:7" ht="24.75" customHeight="1">
      <c r="A517" s="148" t="s">
        <v>532</v>
      </c>
      <c r="B517" s="16">
        <v>157</v>
      </c>
      <c r="C517" s="16">
        <v>72</v>
      </c>
      <c r="D517" s="116">
        <f t="shared" si="24"/>
        <v>45.85987261146497</v>
      </c>
      <c r="E517" s="16">
        <v>15</v>
      </c>
      <c r="F517" s="16">
        <f t="shared" si="25"/>
        <v>57</v>
      </c>
      <c r="G517" s="26">
        <f t="shared" si="26"/>
        <v>380</v>
      </c>
    </row>
    <row r="518" spans="1:7" ht="24.75" customHeight="1">
      <c r="A518" s="207" t="s">
        <v>533</v>
      </c>
      <c r="B518" s="16">
        <f>SUM(B519:B520)</f>
        <v>20</v>
      </c>
      <c r="C518" s="16">
        <f>SUM(C519:C520)</f>
        <v>84</v>
      </c>
      <c r="D518" s="116">
        <f t="shared" si="24"/>
        <v>420</v>
      </c>
      <c r="E518" s="16">
        <f>SUM(E519:E520)</f>
        <v>5</v>
      </c>
      <c r="F518" s="16">
        <f t="shared" si="25"/>
        <v>79</v>
      </c>
      <c r="G518" s="26">
        <f t="shared" si="26"/>
        <v>1580</v>
      </c>
    </row>
    <row r="519" spans="1:7" ht="24.75" customHeight="1">
      <c r="A519" s="148" t="s">
        <v>534</v>
      </c>
      <c r="B519" s="16">
        <v>0</v>
      </c>
      <c r="C519" s="16">
        <v>77</v>
      </c>
      <c r="D519" s="116">
        <f aca="true" t="shared" si="27" ref="D519:D568">IF(B519=0,"",C519/B519*100)</f>
      </c>
      <c r="E519" s="16"/>
      <c r="F519" s="16">
        <f aca="true" t="shared" si="28" ref="F519:F568">C519-E519</f>
        <v>77</v>
      </c>
      <c r="G519" s="26">
        <f aca="true" t="shared" si="29" ref="G519:G568">IF(E519=0,"",F519/E519*100)</f>
      </c>
    </row>
    <row r="520" spans="1:7" ht="24.75" customHeight="1">
      <c r="A520" s="148" t="s">
        <v>535</v>
      </c>
      <c r="B520" s="16">
        <v>20</v>
      </c>
      <c r="C520" s="16">
        <v>7</v>
      </c>
      <c r="D520" s="116">
        <f t="shared" si="27"/>
        <v>35</v>
      </c>
      <c r="E520" s="16">
        <v>5</v>
      </c>
      <c r="F520" s="16">
        <f t="shared" si="28"/>
        <v>2</v>
      </c>
      <c r="G520" s="26">
        <f t="shared" si="29"/>
        <v>40</v>
      </c>
    </row>
    <row r="521" spans="1:7" ht="24.75" customHeight="1">
      <c r="A521" s="207" t="s">
        <v>536</v>
      </c>
      <c r="B521" s="16">
        <f>SUM(B522:B522)</f>
        <v>136</v>
      </c>
      <c r="C521" s="16">
        <f>SUM(C522:C522)</f>
        <v>17</v>
      </c>
      <c r="D521" s="116">
        <f t="shared" si="27"/>
        <v>12.5</v>
      </c>
      <c r="E521" s="16">
        <f>SUM(E522:E522)</f>
        <v>0</v>
      </c>
      <c r="F521" s="16">
        <f t="shared" si="28"/>
        <v>17</v>
      </c>
      <c r="G521" s="26">
        <f t="shared" si="29"/>
      </c>
    </row>
    <row r="522" spans="1:7" ht="24.75" customHeight="1">
      <c r="A522" s="148" t="s">
        <v>537</v>
      </c>
      <c r="B522" s="16">
        <v>136</v>
      </c>
      <c r="C522" s="16">
        <v>17</v>
      </c>
      <c r="D522" s="116">
        <f t="shared" si="27"/>
        <v>12.5</v>
      </c>
      <c r="E522" s="16"/>
      <c r="F522" s="16">
        <f t="shared" si="28"/>
        <v>17</v>
      </c>
      <c r="G522" s="26">
        <f t="shared" si="29"/>
      </c>
    </row>
    <row r="523" spans="1:7" ht="24.75" customHeight="1">
      <c r="A523" s="207" t="s">
        <v>538</v>
      </c>
      <c r="B523" s="16">
        <v>3500</v>
      </c>
      <c r="C523" s="16">
        <v>0</v>
      </c>
      <c r="D523" s="116">
        <f t="shared" si="27"/>
        <v>0</v>
      </c>
      <c r="E523" s="16"/>
      <c r="F523" s="16">
        <f t="shared" si="28"/>
        <v>0</v>
      </c>
      <c r="G523" s="26">
        <f t="shared" si="29"/>
      </c>
    </row>
    <row r="524" spans="1:7" ht="24.75" customHeight="1">
      <c r="A524" s="207" t="s">
        <v>539</v>
      </c>
      <c r="B524" s="16">
        <f aca="true" t="shared" si="30" ref="B524:B527">B525</f>
        <v>18700</v>
      </c>
      <c r="C524" s="16">
        <f>C525</f>
        <v>4639</v>
      </c>
      <c r="D524" s="116">
        <f t="shared" si="27"/>
        <v>24.807486631016044</v>
      </c>
      <c r="E524" s="16">
        <f aca="true" t="shared" si="31" ref="E524:E527">E525</f>
        <v>48069</v>
      </c>
      <c r="F524" s="16">
        <f t="shared" si="28"/>
        <v>-43430</v>
      </c>
      <c r="G524" s="26">
        <f t="shared" si="29"/>
        <v>-90.34928956291996</v>
      </c>
    </row>
    <row r="525" spans="1:7" ht="24.75" customHeight="1">
      <c r="A525" s="207" t="s">
        <v>542</v>
      </c>
      <c r="B525" s="16">
        <f t="shared" si="30"/>
        <v>18700</v>
      </c>
      <c r="C525" s="16">
        <f>C526</f>
        <v>4639</v>
      </c>
      <c r="D525" s="116">
        <f t="shared" si="27"/>
        <v>24.807486631016044</v>
      </c>
      <c r="E525" s="16">
        <f t="shared" si="31"/>
        <v>48069</v>
      </c>
      <c r="F525" s="16">
        <f t="shared" si="28"/>
        <v>-43430</v>
      </c>
      <c r="G525" s="26">
        <f t="shared" si="29"/>
        <v>-90.34928956291996</v>
      </c>
    </row>
    <row r="526" spans="1:7" ht="24.75" customHeight="1">
      <c r="A526" s="148" t="s">
        <v>543</v>
      </c>
      <c r="B526" s="16">
        <v>18700</v>
      </c>
      <c r="C526" s="16">
        <v>4639</v>
      </c>
      <c r="D526" s="116">
        <f t="shared" si="27"/>
        <v>24.807486631016044</v>
      </c>
      <c r="E526" s="16">
        <v>48069</v>
      </c>
      <c r="F526" s="16">
        <f t="shared" si="28"/>
        <v>-43430</v>
      </c>
      <c r="G526" s="26">
        <f t="shared" si="29"/>
        <v>-90.34928956291996</v>
      </c>
    </row>
    <row r="527" spans="1:7" ht="24.75" customHeight="1">
      <c r="A527" s="207" t="s">
        <v>544</v>
      </c>
      <c r="B527" s="16">
        <f t="shared" si="30"/>
        <v>9055</v>
      </c>
      <c r="C527" s="16">
        <f>C528</f>
        <v>9108</v>
      </c>
      <c r="D527" s="116">
        <f t="shared" si="27"/>
        <v>100.58531198233021</v>
      </c>
      <c r="E527" s="16">
        <f t="shared" si="31"/>
        <v>9441</v>
      </c>
      <c r="F527" s="16">
        <f t="shared" si="28"/>
        <v>-333</v>
      </c>
      <c r="G527" s="26">
        <f t="shared" si="29"/>
        <v>-3.5271687321258343</v>
      </c>
    </row>
    <row r="528" spans="1:7" ht="24.75" customHeight="1">
      <c r="A528" s="148" t="s">
        <v>545</v>
      </c>
      <c r="B528" s="16">
        <f>SUM(B529:B530)</f>
        <v>9055</v>
      </c>
      <c r="C528" s="16">
        <v>9108</v>
      </c>
      <c r="D528" s="116">
        <f t="shared" si="27"/>
        <v>100.58531198233021</v>
      </c>
      <c r="E528" s="16">
        <f>SUM(E529:E530)</f>
        <v>9441</v>
      </c>
      <c r="F528" s="16">
        <f t="shared" si="28"/>
        <v>-333</v>
      </c>
      <c r="G528" s="26">
        <f t="shared" si="29"/>
        <v>-3.5271687321258343</v>
      </c>
    </row>
    <row r="529" spans="1:7" ht="24.75" customHeight="1">
      <c r="A529" s="148" t="s">
        <v>546</v>
      </c>
      <c r="B529" s="16">
        <v>9055</v>
      </c>
      <c r="C529" s="16">
        <v>9055</v>
      </c>
      <c r="D529" s="116">
        <f t="shared" si="27"/>
        <v>100</v>
      </c>
      <c r="E529" s="16">
        <v>9431</v>
      </c>
      <c r="F529" s="16">
        <f t="shared" si="28"/>
        <v>-376</v>
      </c>
      <c r="G529" s="26">
        <f t="shared" si="29"/>
        <v>-3.986851871487647</v>
      </c>
    </row>
    <row r="530" spans="1:7" ht="34.5" customHeight="1">
      <c r="A530" s="148" t="s">
        <v>547</v>
      </c>
      <c r="B530" s="16">
        <v>0</v>
      </c>
      <c r="C530" s="16">
        <v>53</v>
      </c>
      <c r="D530" s="116">
        <f t="shared" si="27"/>
      </c>
      <c r="E530" s="16">
        <v>10</v>
      </c>
      <c r="F530" s="16">
        <f t="shared" si="28"/>
        <v>43</v>
      </c>
      <c r="G530" s="26">
        <f t="shared" si="29"/>
        <v>430</v>
      </c>
    </row>
    <row r="531" spans="1:7" ht="24.75" customHeight="1">
      <c r="A531" s="207" t="s">
        <v>548</v>
      </c>
      <c r="B531" s="16">
        <f>SUM(B532:B532)</f>
        <v>13</v>
      </c>
      <c r="C531" s="16">
        <f>SUM(C532:C532)</f>
        <v>13</v>
      </c>
      <c r="D531" s="116">
        <f t="shared" si="27"/>
        <v>100</v>
      </c>
      <c r="E531" s="16">
        <f>SUM(E532:E532)</f>
        <v>26</v>
      </c>
      <c r="F531" s="16">
        <f t="shared" si="28"/>
        <v>-13</v>
      </c>
      <c r="G531" s="26">
        <f t="shared" si="29"/>
        <v>-50</v>
      </c>
    </row>
    <row r="532" spans="1:7" ht="24.75" customHeight="1">
      <c r="A532" s="148" t="s">
        <v>549</v>
      </c>
      <c r="B532" s="16">
        <v>13</v>
      </c>
      <c r="C532" s="16">
        <v>13</v>
      </c>
      <c r="D532" s="116">
        <f t="shared" si="27"/>
        <v>100</v>
      </c>
      <c r="E532" s="16">
        <v>26</v>
      </c>
      <c r="F532" s="16">
        <f t="shared" si="28"/>
        <v>-13</v>
      </c>
      <c r="G532" s="26">
        <f t="shared" si="29"/>
        <v>-50</v>
      </c>
    </row>
    <row r="533" spans="1:7" ht="24.75" customHeight="1">
      <c r="A533" s="207" t="s">
        <v>550</v>
      </c>
      <c r="B533" s="16">
        <f>B534+B542+B56+B563+B558+B564+B561</f>
        <v>25615</v>
      </c>
      <c r="C533" s="16">
        <f>C534+C542+C56+C563+C558+C564+C561</f>
        <v>95447</v>
      </c>
      <c r="D533" s="116">
        <f t="shared" si="27"/>
        <v>372.621510833496</v>
      </c>
      <c r="E533" s="16">
        <f>E534+E542+E56+E563+E558+E564+E561</f>
        <v>146864</v>
      </c>
      <c r="F533" s="16">
        <f t="shared" si="28"/>
        <v>-51417</v>
      </c>
      <c r="G533" s="26">
        <f t="shared" si="29"/>
        <v>-35.0099411700621</v>
      </c>
    </row>
    <row r="534" spans="1:7" ht="24.75" customHeight="1">
      <c r="A534" s="148" t="s">
        <v>566</v>
      </c>
      <c r="B534" s="16">
        <f>SUM(B535:B541)</f>
        <v>333</v>
      </c>
      <c r="C534" s="16">
        <f>SUM(C535:C541)</f>
        <v>333</v>
      </c>
      <c r="D534" s="116">
        <f t="shared" si="27"/>
        <v>100</v>
      </c>
      <c r="E534" s="16">
        <f>SUM(E535:E541)</f>
        <v>8208</v>
      </c>
      <c r="F534" s="16">
        <f t="shared" si="28"/>
        <v>-7875</v>
      </c>
      <c r="G534" s="26">
        <f t="shared" si="29"/>
        <v>-95.94298245614034</v>
      </c>
    </row>
    <row r="535" spans="1:7" ht="24.75" customHeight="1">
      <c r="A535" s="148" t="s">
        <v>567</v>
      </c>
      <c r="B535" s="16"/>
      <c r="C535" s="16"/>
      <c r="D535" s="116">
        <f t="shared" si="27"/>
      </c>
      <c r="E535" s="16">
        <v>4448</v>
      </c>
      <c r="F535" s="16">
        <f t="shared" si="28"/>
        <v>-4448</v>
      </c>
      <c r="G535" s="26">
        <f t="shared" si="29"/>
        <v>-100</v>
      </c>
    </row>
    <row r="536" spans="1:7" ht="24.75" customHeight="1">
      <c r="A536" s="148" t="s">
        <v>568</v>
      </c>
      <c r="B536" s="16">
        <v>36</v>
      </c>
      <c r="C536" s="16">
        <v>36</v>
      </c>
      <c r="D536" s="116">
        <f t="shared" si="27"/>
        <v>100</v>
      </c>
      <c r="E536" s="16"/>
      <c r="F536" s="16">
        <f t="shared" si="28"/>
        <v>36</v>
      </c>
      <c r="G536" s="26">
        <f t="shared" si="29"/>
      </c>
    </row>
    <row r="537" spans="1:7" ht="34.5" customHeight="1">
      <c r="A537" s="148" t="s">
        <v>569</v>
      </c>
      <c r="B537" s="16"/>
      <c r="C537" s="16"/>
      <c r="D537" s="116">
        <f t="shared" si="27"/>
      </c>
      <c r="E537" s="16">
        <v>187</v>
      </c>
      <c r="F537" s="16">
        <f t="shared" si="28"/>
        <v>-187</v>
      </c>
      <c r="G537" s="26">
        <f t="shared" si="29"/>
        <v>-100</v>
      </c>
    </row>
    <row r="538" spans="1:7" ht="34.5" customHeight="1">
      <c r="A538" s="148" t="s">
        <v>570</v>
      </c>
      <c r="B538" s="16"/>
      <c r="C538" s="16"/>
      <c r="D538" s="116">
        <f t="shared" si="27"/>
      </c>
      <c r="E538" s="16">
        <v>186</v>
      </c>
      <c r="F538" s="16">
        <f t="shared" si="28"/>
        <v>-186</v>
      </c>
      <c r="G538" s="26">
        <f t="shared" si="29"/>
        <v>-100</v>
      </c>
    </row>
    <row r="539" spans="1:7" ht="34.5" customHeight="1">
      <c r="A539" s="148" t="s">
        <v>571</v>
      </c>
      <c r="B539" s="16"/>
      <c r="C539" s="16"/>
      <c r="D539" s="116">
        <f t="shared" si="27"/>
      </c>
      <c r="E539" s="16">
        <v>24</v>
      </c>
      <c r="F539" s="16">
        <f t="shared" si="28"/>
        <v>-24</v>
      </c>
      <c r="G539" s="26">
        <f t="shared" si="29"/>
        <v>-100</v>
      </c>
    </row>
    <row r="540" spans="1:7" ht="34.5" customHeight="1">
      <c r="A540" s="148" t="s">
        <v>572</v>
      </c>
      <c r="B540" s="16"/>
      <c r="C540" s="16"/>
      <c r="D540" s="116">
        <f t="shared" si="27"/>
      </c>
      <c r="E540" s="16">
        <v>1571</v>
      </c>
      <c r="F540" s="16">
        <f t="shared" si="28"/>
        <v>-1571</v>
      </c>
      <c r="G540" s="26">
        <f t="shared" si="29"/>
        <v>-100</v>
      </c>
    </row>
    <row r="541" spans="1:7" ht="24.75" customHeight="1">
      <c r="A541" s="148" t="s">
        <v>573</v>
      </c>
      <c r="B541" s="16">
        <v>297</v>
      </c>
      <c r="C541" s="16">
        <v>297</v>
      </c>
      <c r="D541" s="116">
        <f t="shared" si="27"/>
        <v>100</v>
      </c>
      <c r="E541" s="16">
        <v>1792</v>
      </c>
      <c r="F541" s="16">
        <f t="shared" si="28"/>
        <v>-1495</v>
      </c>
      <c r="G541" s="26">
        <f t="shared" si="29"/>
        <v>-83.42633928571429</v>
      </c>
    </row>
    <row r="542" spans="1:7" ht="24.75" customHeight="1">
      <c r="A542" s="148" t="s">
        <v>574</v>
      </c>
      <c r="B542" s="16">
        <f>SUM(B543:B557)</f>
        <v>0</v>
      </c>
      <c r="C542" s="16">
        <f>SUM(C543:C557)</f>
        <v>0</v>
      </c>
      <c r="D542" s="116">
        <f t="shared" si="27"/>
      </c>
      <c r="E542" s="16">
        <f>SUM(E543:E557)</f>
        <v>14055</v>
      </c>
      <c r="F542" s="16">
        <f t="shared" si="28"/>
        <v>-14055</v>
      </c>
      <c r="G542" s="26">
        <f t="shared" si="29"/>
        <v>-100</v>
      </c>
    </row>
    <row r="543" spans="1:7" ht="24.75" customHeight="1">
      <c r="A543" s="148" t="s">
        <v>575</v>
      </c>
      <c r="B543" s="16"/>
      <c r="C543" s="16"/>
      <c r="D543" s="116">
        <f t="shared" si="27"/>
      </c>
      <c r="E543" s="16">
        <v>387</v>
      </c>
      <c r="F543" s="16">
        <f t="shared" si="28"/>
        <v>-387</v>
      </c>
      <c r="G543" s="26">
        <f t="shared" si="29"/>
        <v>-100</v>
      </c>
    </row>
    <row r="544" spans="1:7" ht="24.75" customHeight="1">
      <c r="A544" s="148" t="s">
        <v>576</v>
      </c>
      <c r="B544" s="16"/>
      <c r="C544" s="16"/>
      <c r="D544" s="116">
        <f t="shared" si="27"/>
      </c>
      <c r="E544" s="16">
        <v>29</v>
      </c>
      <c r="F544" s="16">
        <f t="shared" si="28"/>
        <v>-29</v>
      </c>
      <c r="G544" s="26">
        <f t="shared" si="29"/>
        <v>-100</v>
      </c>
    </row>
    <row r="545" spans="1:7" ht="24.75" customHeight="1">
      <c r="A545" s="148" t="s">
        <v>577</v>
      </c>
      <c r="B545" s="16"/>
      <c r="C545" s="16"/>
      <c r="D545" s="116">
        <f t="shared" si="27"/>
      </c>
      <c r="E545" s="16">
        <v>654</v>
      </c>
      <c r="F545" s="16">
        <f t="shared" si="28"/>
        <v>-654</v>
      </c>
      <c r="G545" s="26">
        <f t="shared" si="29"/>
        <v>-100</v>
      </c>
    </row>
    <row r="546" spans="1:7" ht="24.75" customHeight="1">
      <c r="A546" s="148" t="s">
        <v>578</v>
      </c>
      <c r="B546" s="16"/>
      <c r="C546" s="16"/>
      <c r="D546" s="116">
        <f t="shared" si="27"/>
      </c>
      <c r="E546" s="16">
        <v>138</v>
      </c>
      <c r="F546" s="16">
        <f t="shared" si="28"/>
        <v>-138</v>
      </c>
      <c r="G546" s="26">
        <f t="shared" si="29"/>
        <v>-100</v>
      </c>
    </row>
    <row r="547" spans="1:7" ht="24.75" customHeight="1">
      <c r="A547" s="148" t="s">
        <v>579</v>
      </c>
      <c r="B547" s="16"/>
      <c r="C547" s="16"/>
      <c r="D547" s="116">
        <f t="shared" si="27"/>
      </c>
      <c r="E547" s="16">
        <v>640</v>
      </c>
      <c r="F547" s="16">
        <f t="shared" si="28"/>
        <v>-640</v>
      </c>
      <c r="G547" s="26">
        <f t="shared" si="29"/>
        <v>-100</v>
      </c>
    </row>
    <row r="548" spans="1:7" ht="24.75" customHeight="1">
      <c r="A548" s="148" t="s">
        <v>580</v>
      </c>
      <c r="B548" s="16"/>
      <c r="C548" s="16"/>
      <c r="D548" s="116">
        <f t="shared" si="27"/>
      </c>
      <c r="E548" s="16">
        <v>3939</v>
      </c>
      <c r="F548" s="16">
        <f t="shared" si="28"/>
        <v>-3939</v>
      </c>
      <c r="G548" s="26">
        <f t="shared" si="29"/>
        <v>-100</v>
      </c>
    </row>
    <row r="549" spans="1:7" ht="24.75" customHeight="1">
      <c r="A549" s="148" t="s">
        <v>581</v>
      </c>
      <c r="B549" s="16"/>
      <c r="C549" s="16"/>
      <c r="D549" s="116">
        <f t="shared" si="27"/>
      </c>
      <c r="E549" s="16">
        <v>1293</v>
      </c>
      <c r="F549" s="16">
        <f t="shared" si="28"/>
        <v>-1293</v>
      </c>
      <c r="G549" s="26">
        <f t="shared" si="29"/>
        <v>-100</v>
      </c>
    </row>
    <row r="550" spans="1:7" ht="24.75" customHeight="1">
      <c r="A550" s="148" t="s">
        <v>582</v>
      </c>
      <c r="B550" s="16"/>
      <c r="C550" s="16"/>
      <c r="D550" s="116">
        <f t="shared" si="27"/>
      </c>
      <c r="E550" s="16">
        <v>102</v>
      </c>
      <c r="F550" s="16">
        <f t="shared" si="28"/>
        <v>-102</v>
      </c>
      <c r="G550" s="26">
        <f t="shared" si="29"/>
        <v>-100</v>
      </c>
    </row>
    <row r="551" spans="1:7" ht="24.75" customHeight="1">
      <c r="A551" s="148" t="s">
        <v>583</v>
      </c>
      <c r="B551" s="16"/>
      <c r="C551" s="16"/>
      <c r="D551" s="116">
        <f t="shared" si="27"/>
      </c>
      <c r="E551" s="16">
        <v>378</v>
      </c>
      <c r="F551" s="16">
        <f t="shared" si="28"/>
        <v>-378</v>
      </c>
      <c r="G551" s="26">
        <f t="shared" si="29"/>
        <v>-100</v>
      </c>
    </row>
    <row r="552" spans="1:7" ht="24.75" customHeight="1">
      <c r="A552" s="148" t="s">
        <v>584</v>
      </c>
      <c r="B552" s="16"/>
      <c r="C552" s="16"/>
      <c r="D552" s="116">
        <f t="shared" si="27"/>
      </c>
      <c r="E552" s="16">
        <v>5334</v>
      </c>
      <c r="F552" s="16">
        <f t="shared" si="28"/>
        <v>-5334</v>
      </c>
      <c r="G552" s="26">
        <f t="shared" si="29"/>
        <v>-100</v>
      </c>
    </row>
    <row r="553" spans="1:7" ht="24.75" customHeight="1">
      <c r="A553" s="148" t="s">
        <v>585</v>
      </c>
      <c r="B553" s="16"/>
      <c r="C553" s="16"/>
      <c r="D553" s="116">
        <f t="shared" si="27"/>
      </c>
      <c r="E553" s="16">
        <v>688</v>
      </c>
      <c r="F553" s="16">
        <f t="shared" si="28"/>
        <v>-688</v>
      </c>
      <c r="G553" s="26">
        <f t="shared" si="29"/>
        <v>-100</v>
      </c>
    </row>
    <row r="554" spans="1:7" ht="24.75" customHeight="1">
      <c r="A554" s="148" t="s">
        <v>586</v>
      </c>
      <c r="B554" s="16"/>
      <c r="C554" s="16"/>
      <c r="D554" s="116">
        <f t="shared" si="27"/>
      </c>
      <c r="E554" s="16">
        <v>20</v>
      </c>
      <c r="F554" s="16">
        <f t="shared" si="28"/>
        <v>-20</v>
      </c>
      <c r="G554" s="26">
        <f t="shared" si="29"/>
        <v>-100</v>
      </c>
    </row>
    <row r="555" spans="1:7" ht="24.75" customHeight="1">
      <c r="A555" s="148" t="s">
        <v>587</v>
      </c>
      <c r="B555" s="16"/>
      <c r="C555" s="16"/>
      <c r="D555" s="116">
        <f t="shared" si="27"/>
      </c>
      <c r="E555" s="16">
        <v>58</v>
      </c>
      <c r="F555" s="16">
        <f t="shared" si="28"/>
        <v>-58</v>
      </c>
      <c r="G555" s="26">
        <f t="shared" si="29"/>
        <v>-100</v>
      </c>
    </row>
    <row r="556" spans="1:7" ht="24.75" customHeight="1">
      <c r="A556" s="148" t="s">
        <v>588</v>
      </c>
      <c r="B556" s="16"/>
      <c r="C556" s="16"/>
      <c r="D556" s="116">
        <f t="shared" si="27"/>
      </c>
      <c r="E556" s="16">
        <v>56</v>
      </c>
      <c r="F556" s="16">
        <f t="shared" si="28"/>
        <v>-56</v>
      </c>
      <c r="G556" s="26">
        <f t="shared" si="29"/>
        <v>-100</v>
      </c>
    </row>
    <row r="557" spans="1:7" ht="24.75" customHeight="1">
      <c r="A557" s="148" t="s">
        <v>543</v>
      </c>
      <c r="B557" s="16"/>
      <c r="C557" s="16"/>
      <c r="D557" s="116">
        <f t="shared" si="27"/>
      </c>
      <c r="E557" s="16">
        <v>339</v>
      </c>
      <c r="F557" s="16">
        <f t="shared" si="28"/>
        <v>-339</v>
      </c>
      <c r="G557" s="26">
        <f t="shared" si="29"/>
        <v>-100</v>
      </c>
    </row>
    <row r="558" spans="1:7" ht="24.75" customHeight="1">
      <c r="A558" s="148" t="s">
        <v>551</v>
      </c>
      <c r="B558" s="16">
        <f>B559+B560</f>
        <v>-8500</v>
      </c>
      <c r="C558" s="16">
        <f>C559+C560</f>
        <v>-8500</v>
      </c>
      <c r="D558" s="116">
        <f t="shared" si="27"/>
        <v>100</v>
      </c>
      <c r="E558" s="16">
        <f>E559+E560</f>
        <v>-25286</v>
      </c>
      <c r="F558" s="16">
        <f t="shared" si="28"/>
        <v>16786</v>
      </c>
      <c r="G558" s="26">
        <f t="shared" si="29"/>
        <v>-66.3845606264336</v>
      </c>
    </row>
    <row r="559" spans="1:7" ht="24.75" customHeight="1">
      <c r="A559" s="148" t="s">
        <v>552</v>
      </c>
      <c r="B559" s="16">
        <v>-11500</v>
      </c>
      <c r="C559" s="16">
        <v>-11500</v>
      </c>
      <c r="D559" s="116">
        <f t="shared" si="27"/>
        <v>100</v>
      </c>
      <c r="E559" s="16">
        <v>-18736</v>
      </c>
      <c r="F559" s="16">
        <f t="shared" si="28"/>
        <v>7236</v>
      </c>
      <c r="G559" s="26">
        <f t="shared" si="29"/>
        <v>-38.62083689154569</v>
      </c>
    </row>
    <row r="560" spans="1:7" ht="24.75" customHeight="1">
      <c r="A560" s="148" t="s">
        <v>553</v>
      </c>
      <c r="B560" s="16">
        <v>3000</v>
      </c>
      <c r="C560" s="16">
        <v>3000</v>
      </c>
      <c r="D560" s="116">
        <f t="shared" si="27"/>
        <v>100</v>
      </c>
      <c r="E560" s="16">
        <v>-6550</v>
      </c>
      <c r="F560" s="16">
        <f t="shared" si="28"/>
        <v>9550</v>
      </c>
      <c r="G560" s="26">
        <f t="shared" si="29"/>
        <v>-145.80152671755727</v>
      </c>
    </row>
    <row r="561" spans="1:7" ht="24.75" customHeight="1">
      <c r="A561" s="148" t="s">
        <v>554</v>
      </c>
      <c r="B561" s="16">
        <f>B562</f>
        <v>33606</v>
      </c>
      <c r="C561" s="16">
        <f>C562</f>
        <v>27251</v>
      </c>
      <c r="D561" s="116">
        <f t="shared" si="27"/>
        <v>81.08968636552997</v>
      </c>
      <c r="E561" s="16">
        <f>E562</f>
        <v>108424</v>
      </c>
      <c r="F561" s="16">
        <f t="shared" si="28"/>
        <v>-81173</v>
      </c>
      <c r="G561" s="26">
        <f t="shared" si="29"/>
        <v>-74.86626577141593</v>
      </c>
    </row>
    <row r="562" spans="1:7" ht="24.75" customHeight="1">
      <c r="A562" s="148" t="s">
        <v>555</v>
      </c>
      <c r="B562" s="16">
        <v>33606</v>
      </c>
      <c r="C562" s="16">
        <f>'表十九'!B7+'表十九'!B33-C6-C565-C563-C564-C558-C534</f>
        <v>27251</v>
      </c>
      <c r="D562" s="116">
        <f t="shared" si="27"/>
        <v>81.08968636552997</v>
      </c>
      <c r="E562" s="16">
        <v>108424</v>
      </c>
      <c r="F562" s="16">
        <f t="shared" si="28"/>
        <v>-81173</v>
      </c>
      <c r="G562" s="26">
        <f t="shared" si="29"/>
        <v>-74.86626577141593</v>
      </c>
    </row>
    <row r="563" spans="1:7" ht="24.75" customHeight="1">
      <c r="A563" s="148" t="s">
        <v>556</v>
      </c>
      <c r="B563" s="16"/>
      <c r="C563" s="16">
        <v>1200</v>
      </c>
      <c r="D563" s="116">
        <f t="shared" si="27"/>
      </c>
      <c r="E563" s="16">
        <v>1200</v>
      </c>
      <c r="F563" s="16">
        <f t="shared" si="28"/>
        <v>0</v>
      </c>
      <c r="G563" s="26">
        <f t="shared" si="29"/>
        <v>0</v>
      </c>
    </row>
    <row r="564" spans="1:7" ht="24.75" customHeight="1">
      <c r="A564" s="148" t="s">
        <v>557</v>
      </c>
      <c r="B564" s="16"/>
      <c r="C564" s="16">
        <v>75000</v>
      </c>
      <c r="D564" s="116">
        <f t="shared" si="27"/>
      </c>
      <c r="E564" s="16">
        <v>40109</v>
      </c>
      <c r="F564" s="16">
        <f t="shared" si="28"/>
        <v>34891</v>
      </c>
      <c r="G564" s="26">
        <f t="shared" si="29"/>
        <v>86.99045102096787</v>
      </c>
    </row>
    <row r="565" spans="1:7" ht="24.75" customHeight="1">
      <c r="A565" s="207" t="s">
        <v>558</v>
      </c>
      <c r="B565" s="16">
        <f>B566</f>
        <v>19546</v>
      </c>
      <c r="C565" s="16">
        <f>C566</f>
        <v>19567</v>
      </c>
      <c r="D565" s="116">
        <f t="shared" si="27"/>
        <v>100.10743886217128</v>
      </c>
      <c r="E565" s="16">
        <f>E566</f>
        <v>28867</v>
      </c>
      <c r="F565" s="16">
        <f t="shared" si="28"/>
        <v>-9300</v>
      </c>
      <c r="G565" s="26">
        <f t="shared" si="29"/>
        <v>-32.2167180517546</v>
      </c>
    </row>
    <row r="566" spans="1:7" ht="24.75" customHeight="1">
      <c r="A566" s="148" t="s">
        <v>559</v>
      </c>
      <c r="B566" s="16">
        <f>SUM(B567:B568)</f>
        <v>19546</v>
      </c>
      <c r="C566" s="16">
        <f>SUM(C567:C568)</f>
        <v>19567</v>
      </c>
      <c r="D566" s="116">
        <f t="shared" si="27"/>
        <v>100.10743886217128</v>
      </c>
      <c r="E566" s="16">
        <f>SUM(E567:E568)</f>
        <v>28867</v>
      </c>
      <c r="F566" s="16">
        <f t="shared" si="28"/>
        <v>-9300</v>
      </c>
      <c r="G566" s="26">
        <f t="shared" si="29"/>
        <v>-32.2167180517546</v>
      </c>
    </row>
    <row r="567" spans="1:7" ht="24.75" customHeight="1">
      <c r="A567" s="148" t="s">
        <v>560</v>
      </c>
      <c r="B567" s="16">
        <v>19546</v>
      </c>
      <c r="C567" s="16">
        <v>19546</v>
      </c>
      <c r="D567" s="116">
        <f t="shared" si="27"/>
        <v>100</v>
      </c>
      <c r="E567" s="16">
        <v>28861</v>
      </c>
      <c r="F567" s="16">
        <f t="shared" si="28"/>
        <v>-9315</v>
      </c>
      <c r="G567" s="26">
        <f t="shared" si="29"/>
        <v>-32.2753889331624</v>
      </c>
    </row>
    <row r="568" spans="1:7" ht="34.5" customHeight="1">
      <c r="A568" s="148" t="s">
        <v>561</v>
      </c>
      <c r="B568" s="16"/>
      <c r="C568" s="16">
        <v>21</v>
      </c>
      <c r="D568" s="116">
        <f t="shared" si="27"/>
      </c>
      <c r="E568" s="16">
        <v>6</v>
      </c>
      <c r="F568" s="16">
        <f t="shared" si="28"/>
        <v>15</v>
      </c>
      <c r="G568" s="26">
        <f t="shared" si="29"/>
        <v>250</v>
      </c>
    </row>
  </sheetData>
  <sheetProtection/>
  <mergeCells count="8">
    <mergeCell ref="A2:G2"/>
    <mergeCell ref="A3:G3"/>
    <mergeCell ref="C4:D4"/>
    <mergeCell ref="A4:A5"/>
    <mergeCell ref="B4:B5"/>
    <mergeCell ref="E4:E5"/>
    <mergeCell ref="F4:F5"/>
    <mergeCell ref="G4:G5"/>
  </mergeCells>
  <printOptions/>
  <pageMargins left="0.59" right="0.59" top="0.7900000000000001"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47"/>
  <sheetViews>
    <sheetView showZeros="0" zoomScaleSheetLayoutView="100" workbookViewId="0" topLeftCell="A10">
      <selection activeCell="A28" sqref="A28"/>
    </sheetView>
  </sheetViews>
  <sheetFormatPr defaultColWidth="9.00390625" defaultRowHeight="14.25"/>
  <cols>
    <col min="1" max="1" width="32.625" style="69" customWidth="1"/>
    <col min="2" max="3" width="8.625" style="107" customWidth="1"/>
    <col min="4" max="4" width="8.625" style="93" customWidth="1"/>
    <col min="5" max="6" width="8.625" style="107" customWidth="1"/>
    <col min="7" max="7" width="8.625" style="93" customWidth="1"/>
    <col min="8" max="8" width="9.00390625" style="1" customWidth="1"/>
  </cols>
  <sheetData>
    <row r="1" ht="15.75" customHeight="1">
      <c r="A1" s="20" t="s">
        <v>589</v>
      </c>
    </row>
    <row r="2" spans="1:8" s="182" customFormat="1" ht="45" customHeight="1">
      <c r="A2" s="110" t="s">
        <v>590</v>
      </c>
      <c r="B2" s="110"/>
      <c r="C2" s="60"/>
      <c r="D2" s="111"/>
      <c r="E2" s="60"/>
      <c r="F2" s="60"/>
      <c r="G2" s="111"/>
      <c r="H2" s="119"/>
    </row>
    <row r="3" spans="1:7" ht="15.75" customHeight="1">
      <c r="A3" s="20"/>
      <c r="B3" s="135"/>
      <c r="C3" s="184"/>
      <c r="D3" s="185"/>
      <c r="E3" s="184"/>
      <c r="F3" s="22" t="s">
        <v>37</v>
      </c>
      <c r="G3" s="22"/>
    </row>
    <row r="4" spans="1:7" s="3" customFormat="1" ht="24.75" customHeight="1">
      <c r="A4" s="41" t="s">
        <v>38</v>
      </c>
      <c r="B4" s="42" t="s">
        <v>39</v>
      </c>
      <c r="C4" s="156" t="s">
        <v>40</v>
      </c>
      <c r="D4" s="26"/>
      <c r="E4" s="191" t="s">
        <v>41</v>
      </c>
      <c r="F4" s="41" t="s">
        <v>42</v>
      </c>
      <c r="G4" s="41" t="s">
        <v>43</v>
      </c>
    </row>
    <row r="5" spans="1:7" s="3" customFormat="1" ht="24.75" customHeight="1">
      <c r="A5" s="41"/>
      <c r="B5" s="41"/>
      <c r="C5" s="41" t="s">
        <v>44</v>
      </c>
      <c r="D5" s="26" t="s">
        <v>45</v>
      </c>
      <c r="E5" s="192"/>
      <c r="F5" s="41"/>
      <c r="G5" s="41"/>
    </row>
    <row r="6" spans="1:7" s="3" customFormat="1" ht="24.75" customHeight="1">
      <c r="A6" s="186" t="s">
        <v>591</v>
      </c>
      <c r="B6" s="16">
        <v>67000</v>
      </c>
      <c r="C6" s="16">
        <v>68022</v>
      </c>
      <c r="D6" s="26">
        <f aca="true" t="shared" si="0" ref="D6:D8">IF(B6=0,"",C6/B6*100)</f>
        <v>101.52537313432836</v>
      </c>
      <c r="E6" s="16">
        <v>214281</v>
      </c>
      <c r="F6" s="193">
        <f aca="true" t="shared" si="1" ref="F6:F8">C6-E6</f>
        <v>-146259</v>
      </c>
      <c r="G6" s="194">
        <f aca="true" t="shared" si="2" ref="G6:G8">IF(E6=0,"",F6/E6*100)</f>
        <v>-68.25570162543576</v>
      </c>
    </row>
    <row r="7" spans="1:7" s="3" customFormat="1" ht="24.75" customHeight="1">
      <c r="A7" s="186" t="s">
        <v>592</v>
      </c>
      <c r="B7" s="16">
        <v>1500</v>
      </c>
      <c r="C7" s="16">
        <v>1286</v>
      </c>
      <c r="D7" s="26">
        <f aca="true" t="shared" si="3" ref="D7:D18">IF(B7=0,"",C7/B7*100)</f>
        <v>85.73333333333333</v>
      </c>
      <c r="E7" s="16">
        <v>1376</v>
      </c>
      <c r="F7" s="193">
        <f aca="true" t="shared" si="4" ref="F7:F18">C7-E7</f>
        <v>-90</v>
      </c>
      <c r="G7" s="194">
        <f aca="true" t="shared" si="5" ref="G7:G18">IF(E7=0,"",F7/E7*100)</f>
        <v>-6.540697674418605</v>
      </c>
    </row>
    <row r="8" spans="1:7" s="3" customFormat="1" ht="24.75" customHeight="1">
      <c r="A8" s="186" t="s">
        <v>593</v>
      </c>
      <c r="B8" s="16">
        <v>3000</v>
      </c>
      <c r="C8" s="16">
        <v>3132</v>
      </c>
      <c r="D8" s="26">
        <f t="shared" si="3"/>
        <v>104.4</v>
      </c>
      <c r="E8" s="16">
        <v>2759</v>
      </c>
      <c r="F8" s="193">
        <f t="shared" si="4"/>
        <v>373</v>
      </c>
      <c r="G8" s="194">
        <f t="shared" si="5"/>
        <v>13.519391083725987</v>
      </c>
    </row>
    <row r="9" spans="1:7" s="3" customFormat="1" ht="24.75" customHeight="1">
      <c r="A9" s="85" t="s">
        <v>594</v>
      </c>
      <c r="B9" s="150">
        <f>SUM(B6:B8)</f>
        <v>71500</v>
      </c>
      <c r="C9" s="150">
        <f>SUM(C6:C8)</f>
        <v>72440</v>
      </c>
      <c r="D9" s="26">
        <f t="shared" si="3"/>
        <v>101.3146853146853</v>
      </c>
      <c r="E9" s="150">
        <f>SUM(E6:E8)</f>
        <v>218416</v>
      </c>
      <c r="F9" s="193">
        <f t="shared" si="4"/>
        <v>-145976</v>
      </c>
      <c r="G9" s="194">
        <f t="shared" si="5"/>
        <v>-66.83393158010402</v>
      </c>
    </row>
    <row r="10" spans="1:7" s="3" customFormat="1" ht="24.75" customHeight="1">
      <c r="A10" s="87" t="s">
        <v>595</v>
      </c>
      <c r="B10" s="150">
        <f>B11+B14+B15</f>
        <v>90339</v>
      </c>
      <c r="C10" s="150">
        <f>C11+C14+C15</f>
        <v>90734</v>
      </c>
      <c r="D10" s="26">
        <f t="shared" si="3"/>
        <v>100.4372419442323</v>
      </c>
      <c r="E10" s="150">
        <f>E11+E14+E15</f>
        <v>51650</v>
      </c>
      <c r="F10" s="193">
        <f t="shared" si="4"/>
        <v>39084</v>
      </c>
      <c r="G10" s="194">
        <f t="shared" si="5"/>
        <v>75.67086156824783</v>
      </c>
    </row>
    <row r="11" spans="1:7" s="3" customFormat="1" ht="24.75" customHeight="1">
      <c r="A11" s="87" t="s">
        <v>596</v>
      </c>
      <c r="B11" s="16">
        <f>B12+B13</f>
        <v>2250</v>
      </c>
      <c r="C11" s="16">
        <f>C12+C13</f>
        <v>2645</v>
      </c>
      <c r="D11" s="26">
        <f t="shared" si="3"/>
        <v>117.55555555555554</v>
      </c>
      <c r="E11" s="16">
        <f>E12+E13</f>
        <v>3654</v>
      </c>
      <c r="F11" s="193">
        <f t="shared" si="4"/>
        <v>-1009</v>
      </c>
      <c r="G11" s="194">
        <f t="shared" si="5"/>
        <v>-27.613574165298303</v>
      </c>
    </row>
    <row r="12" spans="1:7" s="3" customFormat="1" ht="24.75" customHeight="1">
      <c r="A12" s="87" t="s">
        <v>597</v>
      </c>
      <c r="B12" s="16">
        <v>2250</v>
      </c>
      <c r="C12" s="16">
        <v>2645</v>
      </c>
      <c r="D12" s="26">
        <f t="shared" si="3"/>
        <v>117.55555555555554</v>
      </c>
      <c r="E12" s="16">
        <v>3654</v>
      </c>
      <c r="F12" s="193">
        <f t="shared" si="4"/>
        <v>-1009</v>
      </c>
      <c r="G12" s="194">
        <f t="shared" si="5"/>
        <v>-27.613574165298303</v>
      </c>
    </row>
    <row r="13" spans="1:7" s="3" customFormat="1" ht="24.75" customHeight="1">
      <c r="A13" s="87" t="s">
        <v>598</v>
      </c>
      <c r="B13" s="16">
        <v>0</v>
      </c>
      <c r="C13" s="16"/>
      <c r="D13" s="26">
        <f t="shared" si="3"/>
      </c>
      <c r="E13" s="16"/>
      <c r="F13" s="193">
        <f t="shared" si="4"/>
        <v>0</v>
      </c>
      <c r="G13" s="194">
        <f t="shared" si="5"/>
      </c>
    </row>
    <row r="14" spans="1:7" s="3" customFormat="1" ht="24.75" customHeight="1">
      <c r="A14" s="87" t="s">
        <v>599</v>
      </c>
      <c r="B14" s="16">
        <v>75009</v>
      </c>
      <c r="C14" s="16">
        <v>75009</v>
      </c>
      <c r="D14" s="26">
        <f t="shared" si="3"/>
        <v>100</v>
      </c>
      <c r="E14" s="16">
        <v>40301</v>
      </c>
      <c r="F14" s="193">
        <f t="shared" si="4"/>
        <v>34708</v>
      </c>
      <c r="G14" s="194">
        <f t="shared" si="5"/>
        <v>86.12193245825166</v>
      </c>
    </row>
    <row r="15" spans="1:7" s="3" customFormat="1" ht="24.75" customHeight="1">
      <c r="A15" s="87" t="s">
        <v>600</v>
      </c>
      <c r="B15" s="16">
        <v>13080</v>
      </c>
      <c r="C15" s="16">
        <v>13080</v>
      </c>
      <c r="D15" s="26">
        <f t="shared" si="3"/>
        <v>100</v>
      </c>
      <c r="E15" s="16">
        <v>7695</v>
      </c>
      <c r="F15" s="193">
        <f t="shared" si="4"/>
        <v>5385</v>
      </c>
      <c r="G15" s="194">
        <f t="shared" si="5"/>
        <v>69.98050682261209</v>
      </c>
    </row>
    <row r="16" spans="1:7" s="3" customFormat="1" ht="24.75" customHeight="1">
      <c r="A16" s="87" t="s">
        <v>601</v>
      </c>
      <c r="B16" s="16">
        <v>66499</v>
      </c>
      <c r="C16" s="16">
        <v>66499</v>
      </c>
      <c r="D16" s="26">
        <f t="shared" si="3"/>
        <v>100</v>
      </c>
      <c r="E16" s="16">
        <v>128420</v>
      </c>
      <c r="F16" s="193">
        <f t="shared" si="4"/>
        <v>-61921</v>
      </c>
      <c r="G16" s="194">
        <f t="shared" si="5"/>
        <v>-48.21756735710949</v>
      </c>
    </row>
    <row r="17" spans="1:8" s="90" customFormat="1" ht="34.5" customHeight="1">
      <c r="A17" s="187" t="s">
        <v>602</v>
      </c>
      <c r="B17" s="150">
        <v>70000</v>
      </c>
      <c r="C17" s="150">
        <v>70000</v>
      </c>
      <c r="D17" s="26">
        <f t="shared" si="3"/>
        <v>100</v>
      </c>
      <c r="E17" s="150">
        <v>88628</v>
      </c>
      <c r="F17" s="193">
        <f t="shared" si="4"/>
        <v>-18628</v>
      </c>
      <c r="G17" s="194">
        <f t="shared" si="5"/>
        <v>-21.018188382903823</v>
      </c>
      <c r="H17" s="151"/>
    </row>
    <row r="18" spans="1:7" s="3" customFormat="1" ht="24.75" customHeight="1">
      <c r="A18" s="85" t="s">
        <v>603</v>
      </c>
      <c r="B18" s="150">
        <f>SUM(B9+B10+B17+B16)</f>
        <v>298338</v>
      </c>
      <c r="C18" s="150">
        <f>SUM(C9+C10+C17+C16)</f>
        <v>299673</v>
      </c>
      <c r="D18" s="26">
        <f t="shared" si="3"/>
        <v>100.44747903384751</v>
      </c>
      <c r="E18" s="150">
        <f>SUM(E9+E10+E17+E16)</f>
        <v>487114</v>
      </c>
      <c r="F18" s="193">
        <f t="shared" si="4"/>
        <v>-187441</v>
      </c>
      <c r="G18" s="194">
        <f t="shared" si="5"/>
        <v>-38.47990408816006</v>
      </c>
    </row>
    <row r="19" spans="1:7" ht="24.75" customHeight="1">
      <c r="A19" s="41" t="s">
        <v>38</v>
      </c>
      <c r="B19" s="42" t="s">
        <v>39</v>
      </c>
      <c r="C19" s="156" t="s">
        <v>40</v>
      </c>
      <c r="D19" s="26"/>
      <c r="E19" s="42" t="s">
        <v>41</v>
      </c>
      <c r="F19" s="41" t="s">
        <v>42</v>
      </c>
      <c r="G19" s="41" t="s">
        <v>43</v>
      </c>
    </row>
    <row r="20" spans="1:7" ht="24.75" customHeight="1">
      <c r="A20" s="41"/>
      <c r="B20" s="41"/>
      <c r="C20" s="41" t="s">
        <v>44</v>
      </c>
      <c r="D20" s="26" t="s">
        <v>45</v>
      </c>
      <c r="E20" s="41"/>
      <c r="F20" s="41"/>
      <c r="G20" s="41"/>
    </row>
    <row r="21" spans="1:7" ht="24.75" customHeight="1">
      <c r="A21" s="87" t="s">
        <v>604</v>
      </c>
      <c r="B21" s="16">
        <f>SUM(B22:B22)</f>
        <v>0</v>
      </c>
      <c r="C21" s="16">
        <f>SUM(C22:C22)</f>
        <v>8</v>
      </c>
      <c r="D21" s="26">
        <f>IF(B21=0,"",C21/B21*100)</f>
      </c>
      <c r="E21" s="16">
        <f>SUM(E22:E22)</f>
        <v>0</v>
      </c>
      <c r="F21" s="16">
        <f>C21-E21</f>
        <v>8</v>
      </c>
      <c r="G21" s="116">
        <f>IF(E21=0,"",F21/E21*100)</f>
      </c>
    </row>
    <row r="22" spans="1:7" s="1" customFormat="1" ht="34.5" customHeight="1">
      <c r="A22" s="89" t="s">
        <v>605</v>
      </c>
      <c r="B22" s="16"/>
      <c r="C22" s="16">
        <v>8</v>
      </c>
      <c r="D22" s="26">
        <f aca="true" t="shared" si="6" ref="D22:D46">IF(B22=0,"",C22/B22*100)</f>
      </c>
      <c r="E22" s="16"/>
      <c r="F22" s="16">
        <f aca="true" t="shared" si="7" ref="F22:F46">C22-E22</f>
        <v>8</v>
      </c>
      <c r="G22" s="116">
        <f aca="true" t="shared" si="8" ref="G22:G46">IF(E22=0,"",F22/E22*100)</f>
      </c>
    </row>
    <row r="23" spans="1:7" ht="24.75" customHeight="1">
      <c r="A23" s="87" t="s">
        <v>606</v>
      </c>
      <c r="B23" s="16">
        <f>SUM(B24:B24)</f>
        <v>0</v>
      </c>
      <c r="C23" s="16">
        <f>SUM(C24:C24)</f>
        <v>59</v>
      </c>
      <c r="D23" s="26">
        <f t="shared" si="6"/>
      </c>
      <c r="E23" s="16">
        <f>SUM(E24:E24)</f>
        <v>31</v>
      </c>
      <c r="F23" s="16">
        <f t="shared" si="7"/>
        <v>28</v>
      </c>
      <c r="G23" s="116">
        <f t="shared" si="8"/>
        <v>90.32258064516128</v>
      </c>
    </row>
    <row r="24" spans="1:7" ht="34.5" customHeight="1">
      <c r="A24" s="89" t="s">
        <v>607</v>
      </c>
      <c r="B24" s="16"/>
      <c r="C24" s="16">
        <v>59</v>
      </c>
      <c r="D24" s="26">
        <f t="shared" si="6"/>
      </c>
      <c r="E24" s="16">
        <v>31</v>
      </c>
      <c r="F24" s="16">
        <f t="shared" si="7"/>
        <v>28</v>
      </c>
      <c r="G24" s="116">
        <f t="shared" si="8"/>
        <v>90.32258064516128</v>
      </c>
    </row>
    <row r="25" spans="1:7" ht="24.75" customHeight="1">
      <c r="A25" s="89" t="s">
        <v>608</v>
      </c>
      <c r="B25" s="16">
        <f>SUM(B26:B28)</f>
        <v>115659</v>
      </c>
      <c r="C25" s="16">
        <f>SUM(C26:C28)</f>
        <v>79335</v>
      </c>
      <c r="D25" s="26">
        <f t="shared" si="6"/>
        <v>68.59388374445568</v>
      </c>
      <c r="E25" s="16">
        <f>SUM(E26:E28)</f>
        <v>151029</v>
      </c>
      <c r="F25" s="16">
        <f t="shared" si="7"/>
        <v>-71694</v>
      </c>
      <c r="G25" s="116">
        <f t="shared" si="8"/>
        <v>-47.470353375841725</v>
      </c>
    </row>
    <row r="26" spans="1:7" s="1" customFormat="1" ht="34.5" customHeight="1">
      <c r="A26" s="89" t="s">
        <v>609</v>
      </c>
      <c r="B26" s="16">
        <v>110823</v>
      </c>
      <c r="C26" s="16">
        <v>77464</v>
      </c>
      <c r="D26" s="26">
        <f t="shared" si="6"/>
        <v>69.89884771211752</v>
      </c>
      <c r="E26" s="16">
        <v>147297</v>
      </c>
      <c r="F26" s="16">
        <f t="shared" si="7"/>
        <v>-69833</v>
      </c>
      <c r="G26" s="116">
        <f t="shared" si="8"/>
        <v>-47.4096553222401</v>
      </c>
    </row>
    <row r="27" spans="1:7" s="1" customFormat="1" ht="24.75" customHeight="1">
      <c r="A27" s="188" t="s">
        <v>610</v>
      </c>
      <c r="B27" s="16">
        <v>1398</v>
      </c>
      <c r="C27" s="16">
        <v>1346</v>
      </c>
      <c r="D27" s="26">
        <f t="shared" si="6"/>
        <v>96.28040057224607</v>
      </c>
      <c r="E27" s="16">
        <v>1158</v>
      </c>
      <c r="F27" s="16">
        <f t="shared" si="7"/>
        <v>188</v>
      </c>
      <c r="G27" s="116">
        <f t="shared" si="8"/>
        <v>16.234887737478413</v>
      </c>
    </row>
    <row r="28" spans="1:7" ht="24.75" customHeight="1">
      <c r="A28" s="195" t="s">
        <v>611</v>
      </c>
      <c r="B28" s="16">
        <v>3438</v>
      </c>
      <c r="C28" s="16">
        <v>525</v>
      </c>
      <c r="D28" s="26">
        <f t="shared" si="6"/>
        <v>15.270506108202445</v>
      </c>
      <c r="E28" s="16">
        <v>2574</v>
      </c>
      <c r="F28" s="16">
        <f t="shared" si="7"/>
        <v>-2049</v>
      </c>
      <c r="G28" s="116">
        <f t="shared" si="8"/>
        <v>-79.6037296037296</v>
      </c>
    </row>
    <row r="29" spans="1:7" s="1" customFormat="1" ht="24.75" customHeight="1">
      <c r="A29" s="89" t="s">
        <v>612</v>
      </c>
      <c r="B29" s="16">
        <f>SUM(B30:B30)</f>
        <v>0</v>
      </c>
      <c r="C29" s="16">
        <f>SUM(C30:C30)</f>
        <v>105</v>
      </c>
      <c r="D29" s="26">
        <f t="shared" si="6"/>
      </c>
      <c r="E29" s="16">
        <f>SUM(E30:E30)</f>
        <v>17</v>
      </c>
      <c r="F29" s="16">
        <f t="shared" si="7"/>
        <v>88</v>
      </c>
      <c r="G29" s="116">
        <f t="shared" si="8"/>
        <v>517.6470588235294</v>
      </c>
    </row>
    <row r="30" spans="1:7" s="1" customFormat="1" ht="34.5" customHeight="1">
      <c r="A30" s="89" t="s">
        <v>613</v>
      </c>
      <c r="B30" s="16"/>
      <c r="C30" s="16">
        <v>105</v>
      </c>
      <c r="D30" s="26">
        <f t="shared" si="6"/>
      </c>
      <c r="E30" s="16">
        <v>17</v>
      </c>
      <c r="F30" s="16">
        <f t="shared" si="7"/>
        <v>88</v>
      </c>
      <c r="G30" s="116">
        <f t="shared" si="8"/>
        <v>517.6470588235294</v>
      </c>
    </row>
    <row r="31" spans="1:7" ht="24.75" customHeight="1">
      <c r="A31" s="89" t="s">
        <v>614</v>
      </c>
      <c r="B31" s="16">
        <f>SUM(B32:B33)</f>
        <v>66508</v>
      </c>
      <c r="C31" s="16">
        <f>SUM(C32:C33)</f>
        <v>65637</v>
      </c>
      <c r="D31" s="26">
        <f t="shared" si="6"/>
        <v>98.6903831118061</v>
      </c>
      <c r="E31" s="16">
        <f>SUM(E32:E33)</f>
        <v>105949</v>
      </c>
      <c r="F31" s="16">
        <f t="shared" si="7"/>
        <v>-40312</v>
      </c>
      <c r="G31" s="116">
        <f t="shared" si="8"/>
        <v>-38.04849503062794</v>
      </c>
    </row>
    <row r="32" spans="1:7" s="1" customFormat="1" ht="34.5" customHeight="1">
      <c r="A32" s="89" t="s">
        <v>615</v>
      </c>
      <c r="B32" s="16">
        <v>66499</v>
      </c>
      <c r="C32" s="16">
        <v>65028</v>
      </c>
      <c r="D32" s="26">
        <f t="shared" si="6"/>
        <v>97.78793666070167</v>
      </c>
      <c r="E32" s="16">
        <v>105470</v>
      </c>
      <c r="F32" s="16">
        <f t="shared" si="7"/>
        <v>-40442</v>
      </c>
      <c r="G32" s="116">
        <f t="shared" si="8"/>
        <v>-38.344552953446474</v>
      </c>
    </row>
    <row r="33" spans="1:7" s="1" customFormat="1" ht="24.75" customHeight="1">
      <c r="A33" s="89" t="s">
        <v>616</v>
      </c>
      <c r="B33" s="16">
        <v>9</v>
      </c>
      <c r="C33" s="16">
        <v>609</v>
      </c>
      <c r="D33" s="26">
        <f t="shared" si="6"/>
        <v>6766.666666666667</v>
      </c>
      <c r="E33" s="16">
        <v>479</v>
      </c>
      <c r="F33" s="16">
        <f t="shared" si="7"/>
        <v>130</v>
      </c>
      <c r="G33" s="116">
        <f t="shared" si="8"/>
        <v>27.139874739039666</v>
      </c>
    </row>
    <row r="34" spans="1:7" s="1" customFormat="1" ht="24.75" customHeight="1">
      <c r="A34" s="188" t="s">
        <v>617</v>
      </c>
      <c r="B34" s="16">
        <f>B35</f>
        <v>29660</v>
      </c>
      <c r="C34" s="16">
        <f>C35</f>
        <v>29660</v>
      </c>
      <c r="D34" s="26">
        <f t="shared" si="6"/>
        <v>100</v>
      </c>
      <c r="E34" s="16">
        <f>E35</f>
        <v>28832</v>
      </c>
      <c r="F34" s="16">
        <f t="shared" si="7"/>
        <v>828</v>
      </c>
      <c r="G34" s="116">
        <f t="shared" si="8"/>
        <v>2.87180910099889</v>
      </c>
    </row>
    <row r="35" spans="1:7" s="1" customFormat="1" ht="24.75" customHeight="1">
      <c r="A35" s="188" t="s">
        <v>618</v>
      </c>
      <c r="B35" s="16">
        <v>29660</v>
      </c>
      <c r="C35" s="16">
        <v>29660</v>
      </c>
      <c r="D35" s="26">
        <f t="shared" si="6"/>
        <v>100</v>
      </c>
      <c r="E35" s="16">
        <v>28832</v>
      </c>
      <c r="F35" s="16">
        <f t="shared" si="7"/>
        <v>828</v>
      </c>
      <c r="G35" s="116">
        <f t="shared" si="8"/>
        <v>2.87180910099889</v>
      </c>
    </row>
    <row r="36" spans="1:7" ht="24.75" customHeight="1">
      <c r="A36" s="89" t="s">
        <v>619</v>
      </c>
      <c r="B36" s="16">
        <f>B37</f>
        <v>108</v>
      </c>
      <c r="C36" s="16">
        <f>C37</f>
        <v>108</v>
      </c>
      <c r="D36" s="26">
        <f t="shared" si="6"/>
        <v>100</v>
      </c>
      <c r="E36" s="16">
        <f>E37</f>
        <v>235</v>
      </c>
      <c r="F36" s="16">
        <f t="shared" si="7"/>
        <v>-127</v>
      </c>
      <c r="G36" s="116">
        <f t="shared" si="8"/>
        <v>-54.04255319148936</v>
      </c>
    </row>
    <row r="37" spans="1:7" s="1" customFormat="1" ht="24.75" customHeight="1">
      <c r="A37" s="188" t="s">
        <v>620</v>
      </c>
      <c r="B37" s="16">
        <v>108</v>
      </c>
      <c r="C37" s="16">
        <v>108</v>
      </c>
      <c r="D37" s="26">
        <f t="shared" si="6"/>
        <v>100</v>
      </c>
      <c r="E37" s="16">
        <v>235</v>
      </c>
      <c r="F37" s="16">
        <f t="shared" si="7"/>
        <v>-127</v>
      </c>
      <c r="G37" s="116">
        <f t="shared" si="8"/>
        <v>-54.04255319148936</v>
      </c>
    </row>
    <row r="38" spans="1:7" ht="24.75" customHeight="1">
      <c r="A38" s="85" t="s">
        <v>621</v>
      </c>
      <c r="B38" s="150">
        <f>SUM(B21,B36,B31,B34,B29,B25,B23)</f>
        <v>211935</v>
      </c>
      <c r="C38" s="150">
        <f>SUM(C21,C36,C31,C34,C29,C25,C23)</f>
        <v>174912</v>
      </c>
      <c r="D38" s="26">
        <f t="shared" si="6"/>
        <v>82.53096468256777</v>
      </c>
      <c r="E38" s="150">
        <f>SUM(E21,E36,E31,E34,E29,E25,E23)</f>
        <v>286093</v>
      </c>
      <c r="F38" s="16">
        <f t="shared" si="7"/>
        <v>-111181</v>
      </c>
      <c r="G38" s="116">
        <f t="shared" si="8"/>
        <v>-38.8618386328921</v>
      </c>
    </row>
    <row r="39" spans="1:7" ht="24.75" customHeight="1">
      <c r="A39" s="87" t="s">
        <v>622</v>
      </c>
      <c r="B39" s="150">
        <f>B40+B43+B44</f>
        <v>70000</v>
      </c>
      <c r="C39" s="150">
        <f>C40+C43+C44</f>
        <v>70000</v>
      </c>
      <c r="D39" s="26">
        <f t="shared" si="6"/>
        <v>100</v>
      </c>
      <c r="E39" s="150">
        <f>E40+E43+E44</f>
        <v>126012</v>
      </c>
      <c r="F39" s="16">
        <f t="shared" si="7"/>
        <v>-56012</v>
      </c>
      <c r="G39" s="116">
        <f t="shared" si="8"/>
        <v>-44.44973494587817</v>
      </c>
    </row>
    <row r="40" spans="1:7" ht="24.75" customHeight="1">
      <c r="A40" s="186" t="s">
        <v>623</v>
      </c>
      <c r="B40" s="16">
        <f>SUM(B41:B42)</f>
        <v>0</v>
      </c>
      <c r="C40" s="16">
        <f>SUM(C41:C42)</f>
        <v>0</v>
      </c>
      <c r="D40" s="26">
        <f t="shared" si="6"/>
      </c>
      <c r="E40" s="16">
        <f>SUM(E41:E42)</f>
        <v>392</v>
      </c>
      <c r="F40" s="16">
        <f t="shared" si="7"/>
        <v>-392</v>
      </c>
      <c r="G40" s="116">
        <f t="shared" si="8"/>
        <v>-100</v>
      </c>
    </row>
    <row r="41" spans="1:7" ht="24.75" customHeight="1">
      <c r="A41" s="186" t="s">
        <v>624</v>
      </c>
      <c r="B41" s="16"/>
      <c r="C41" s="16"/>
      <c r="D41" s="26">
        <f t="shared" si="6"/>
      </c>
      <c r="E41" s="16"/>
      <c r="F41" s="16">
        <f t="shared" si="7"/>
        <v>0</v>
      </c>
      <c r="G41" s="116">
        <f t="shared" si="8"/>
      </c>
    </row>
    <row r="42" spans="1:7" ht="24.75" customHeight="1">
      <c r="A42" s="186" t="s">
        <v>625</v>
      </c>
      <c r="B42" s="16"/>
      <c r="C42" s="16"/>
      <c r="D42" s="26">
        <f t="shared" si="6"/>
      </c>
      <c r="E42" s="16">
        <v>392</v>
      </c>
      <c r="F42" s="16">
        <f t="shared" si="7"/>
        <v>-392</v>
      </c>
      <c r="G42" s="116">
        <f t="shared" si="8"/>
        <v>-100</v>
      </c>
    </row>
    <row r="43" spans="1:7" ht="24.75" customHeight="1">
      <c r="A43" s="186" t="s">
        <v>626</v>
      </c>
      <c r="B43" s="16">
        <v>70000</v>
      </c>
      <c r="C43" s="16">
        <v>70000</v>
      </c>
      <c r="D43" s="26">
        <f t="shared" si="6"/>
        <v>100</v>
      </c>
      <c r="E43" s="16">
        <v>125103</v>
      </c>
      <c r="F43" s="16">
        <f t="shared" si="7"/>
        <v>-55103</v>
      </c>
      <c r="G43" s="116">
        <f t="shared" si="8"/>
        <v>-44.04610600864887</v>
      </c>
    </row>
    <row r="44" spans="1:7" ht="24.75" customHeight="1">
      <c r="A44" s="186" t="s">
        <v>627</v>
      </c>
      <c r="B44" s="16"/>
      <c r="C44" s="16"/>
      <c r="D44" s="26">
        <f t="shared" si="6"/>
      </c>
      <c r="E44" s="16">
        <v>517</v>
      </c>
      <c r="F44" s="16">
        <f t="shared" si="7"/>
        <v>-517</v>
      </c>
      <c r="G44" s="116">
        <f t="shared" si="8"/>
        <v>-100</v>
      </c>
    </row>
    <row r="45" spans="1:7" ht="24.75" customHeight="1">
      <c r="A45" s="186" t="s">
        <v>554</v>
      </c>
      <c r="B45" s="16">
        <f>B18-B38-B39</f>
        <v>16403</v>
      </c>
      <c r="C45" s="16">
        <f>C18-C38-C39</f>
        <v>54761</v>
      </c>
      <c r="D45" s="26">
        <f t="shared" si="6"/>
        <v>333.8474669267817</v>
      </c>
      <c r="E45" s="16">
        <f>E18-E38-E39</f>
        <v>75009</v>
      </c>
      <c r="F45" s="16">
        <f t="shared" si="7"/>
        <v>-20248</v>
      </c>
      <c r="G45" s="116">
        <f t="shared" si="8"/>
        <v>-26.99409404204829</v>
      </c>
    </row>
    <row r="46" spans="1:7" ht="24.75" customHeight="1">
      <c r="A46" s="85" t="s">
        <v>628</v>
      </c>
      <c r="B46" s="150">
        <f>B38+B39+B45</f>
        <v>298338</v>
      </c>
      <c r="C46" s="150">
        <f>C38+C39+C45</f>
        <v>299673</v>
      </c>
      <c r="D46" s="26">
        <f t="shared" si="6"/>
        <v>100.44747903384751</v>
      </c>
      <c r="E46" s="150">
        <f>E38+E39+E45</f>
        <v>487114</v>
      </c>
      <c r="F46" s="16">
        <f t="shared" si="7"/>
        <v>-187441</v>
      </c>
      <c r="G46" s="116">
        <f t="shared" si="8"/>
        <v>-38.47990408816006</v>
      </c>
    </row>
    <row r="47" spans="1:7" ht="24.75" customHeight="1">
      <c r="A47" s="189" t="s">
        <v>629</v>
      </c>
      <c r="B47" s="190"/>
      <c r="C47" s="135"/>
      <c r="D47" s="136"/>
      <c r="E47" s="135"/>
      <c r="F47" s="135"/>
      <c r="G47" s="136"/>
    </row>
  </sheetData>
  <sheetProtection/>
  <mergeCells count="14">
    <mergeCell ref="A2:G2"/>
    <mergeCell ref="F3:G3"/>
    <mergeCell ref="C4:D4"/>
    <mergeCell ref="C19:D19"/>
    <mergeCell ref="A4:A5"/>
    <mergeCell ref="A19:A20"/>
    <mergeCell ref="B4:B5"/>
    <mergeCell ref="B19:B20"/>
    <mergeCell ref="E4:E5"/>
    <mergeCell ref="E19:E20"/>
    <mergeCell ref="F4:F5"/>
    <mergeCell ref="F19:F20"/>
    <mergeCell ref="G4:G5"/>
    <mergeCell ref="G19:G20"/>
  </mergeCells>
  <printOptions/>
  <pageMargins left="0.59" right="0.59" top="0.7900000000000001" bottom="0.7900000000000001" header="0.3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45"/>
  <sheetViews>
    <sheetView showZeros="0" zoomScaleSheetLayoutView="100" workbookViewId="0" topLeftCell="A13">
      <selection activeCell="A28" sqref="A28"/>
    </sheetView>
  </sheetViews>
  <sheetFormatPr defaultColWidth="9.00390625" defaultRowHeight="14.25"/>
  <cols>
    <col min="1" max="1" width="32.625" style="1" customWidth="1"/>
    <col min="2" max="3" width="8.625" style="107" customWidth="1"/>
    <col min="4" max="4" width="8.625" style="93" customWidth="1"/>
    <col min="5" max="6" width="8.625" style="107" customWidth="1"/>
    <col min="7" max="7" width="8.625" style="93" customWidth="1"/>
    <col min="8" max="8" width="9.00390625" style="1" customWidth="1"/>
  </cols>
  <sheetData>
    <row r="1" ht="15.75" customHeight="1">
      <c r="A1" s="37" t="s">
        <v>630</v>
      </c>
    </row>
    <row r="2" spans="1:8" s="182" customFormat="1" ht="45" customHeight="1">
      <c r="A2" s="110" t="s">
        <v>631</v>
      </c>
      <c r="B2" s="110"/>
      <c r="C2" s="60"/>
      <c r="D2" s="111"/>
      <c r="E2" s="60"/>
      <c r="F2" s="60"/>
      <c r="G2" s="60"/>
      <c r="H2" s="119"/>
    </row>
    <row r="3" spans="1:7" ht="15.75" customHeight="1">
      <c r="A3" s="37"/>
      <c r="B3" s="135"/>
      <c r="C3" s="184"/>
      <c r="D3" s="185"/>
      <c r="E3" s="184"/>
      <c r="F3" s="22" t="s">
        <v>37</v>
      </c>
      <c r="G3" s="22"/>
    </row>
    <row r="4" spans="1:7" s="3" customFormat="1" ht="24.75" customHeight="1">
      <c r="A4" s="41" t="s">
        <v>38</v>
      </c>
      <c r="B4" s="42" t="s">
        <v>39</v>
      </c>
      <c r="C4" s="156" t="s">
        <v>40</v>
      </c>
      <c r="D4" s="26"/>
      <c r="E4" s="42" t="s">
        <v>41</v>
      </c>
      <c r="F4" s="41" t="s">
        <v>42</v>
      </c>
      <c r="G4" s="41" t="s">
        <v>43</v>
      </c>
    </row>
    <row r="5" spans="1:7" s="3" customFormat="1" ht="24.75" customHeight="1">
      <c r="A5" s="41"/>
      <c r="B5" s="41"/>
      <c r="C5" s="41" t="s">
        <v>44</v>
      </c>
      <c r="D5" s="26" t="s">
        <v>45</v>
      </c>
      <c r="E5" s="41"/>
      <c r="F5" s="41"/>
      <c r="G5" s="41"/>
    </row>
    <row r="6" spans="1:7" s="3" customFormat="1" ht="24.75" customHeight="1">
      <c r="A6" s="186" t="s">
        <v>591</v>
      </c>
      <c r="B6" s="16">
        <v>67000</v>
      </c>
      <c r="C6" s="16">
        <v>68022</v>
      </c>
      <c r="D6" s="26">
        <f aca="true" t="shared" si="0" ref="D6:D8">IF(B6=0,"",C6/B6*100)</f>
        <v>101.52537313432836</v>
      </c>
      <c r="E6" s="16">
        <v>214281</v>
      </c>
      <c r="F6" s="16">
        <f aca="true" t="shared" si="1" ref="F6:F8">C6-E6</f>
        <v>-146259</v>
      </c>
      <c r="G6" s="116">
        <f aca="true" t="shared" si="2" ref="G6:G8">IF(E6=0,"",F6/E6*100)</f>
        <v>-68.25570162543576</v>
      </c>
    </row>
    <row r="7" spans="1:7" s="3" customFormat="1" ht="24.75" customHeight="1">
      <c r="A7" s="186" t="s">
        <v>592</v>
      </c>
      <c r="B7" s="16">
        <v>1500</v>
      </c>
      <c r="C7" s="16">
        <v>1286</v>
      </c>
      <c r="D7" s="26">
        <f aca="true" t="shared" si="3" ref="D7:D18">IF(B7=0,"",C7/B7*100)</f>
        <v>85.73333333333333</v>
      </c>
      <c r="E7" s="16">
        <v>1376</v>
      </c>
      <c r="F7" s="16">
        <f aca="true" t="shared" si="4" ref="F7:F18">C7-E7</f>
        <v>-90</v>
      </c>
      <c r="G7" s="116">
        <f aca="true" t="shared" si="5" ref="G7:G18">IF(E7=0,"",F7/E7*100)</f>
        <v>-6.540697674418605</v>
      </c>
    </row>
    <row r="8" spans="1:7" s="3" customFormat="1" ht="24.75" customHeight="1">
      <c r="A8" s="186" t="s">
        <v>593</v>
      </c>
      <c r="B8" s="16">
        <v>2780</v>
      </c>
      <c r="C8" s="16">
        <v>2867</v>
      </c>
      <c r="D8" s="26">
        <f t="shared" si="3"/>
        <v>103.12949640287769</v>
      </c>
      <c r="E8" s="16">
        <v>2442</v>
      </c>
      <c r="F8" s="16">
        <f t="shared" si="4"/>
        <v>425</v>
      </c>
      <c r="G8" s="116">
        <f t="shared" si="5"/>
        <v>17.403767403767404</v>
      </c>
    </row>
    <row r="9" spans="1:7" s="3" customFormat="1" ht="24.75" customHeight="1">
      <c r="A9" s="85" t="s">
        <v>594</v>
      </c>
      <c r="B9" s="16">
        <f>SUM(B6:B8)</f>
        <v>71280</v>
      </c>
      <c r="C9" s="16">
        <f>SUM(C6:C8)</f>
        <v>72175</v>
      </c>
      <c r="D9" s="26">
        <f t="shared" si="3"/>
        <v>101.25561167227835</v>
      </c>
      <c r="E9" s="16">
        <f>SUM(E6:E8)</f>
        <v>218099</v>
      </c>
      <c r="F9" s="16">
        <f t="shared" si="4"/>
        <v>-145924</v>
      </c>
      <c r="G9" s="116">
        <f t="shared" si="5"/>
        <v>-66.9072302027978</v>
      </c>
    </row>
    <row r="10" spans="1:7" s="3" customFormat="1" ht="24.75" customHeight="1">
      <c r="A10" s="87" t="s">
        <v>595</v>
      </c>
      <c r="B10" s="16">
        <f>B11+B14+B15</f>
        <v>80188</v>
      </c>
      <c r="C10" s="16">
        <f>C11+C14+C15</f>
        <v>80583</v>
      </c>
      <c r="D10" s="26">
        <f t="shared" si="3"/>
        <v>100.49259240784156</v>
      </c>
      <c r="E10" s="16">
        <f>E11+E14+E15</f>
        <v>39997</v>
      </c>
      <c r="F10" s="16">
        <f t="shared" si="4"/>
        <v>40586</v>
      </c>
      <c r="G10" s="116">
        <f t="shared" si="5"/>
        <v>101.47261044578345</v>
      </c>
    </row>
    <row r="11" spans="1:7" s="3" customFormat="1" ht="24.75" customHeight="1">
      <c r="A11" s="87" t="s">
        <v>596</v>
      </c>
      <c r="B11" s="16">
        <f>B12+B13</f>
        <v>2250</v>
      </c>
      <c r="C11" s="16">
        <f>C12+C13</f>
        <v>2645</v>
      </c>
      <c r="D11" s="26">
        <f t="shared" si="3"/>
        <v>117.55555555555554</v>
      </c>
      <c r="E11" s="16">
        <f>E12+E13</f>
        <v>3654</v>
      </c>
      <c r="F11" s="16">
        <f t="shared" si="4"/>
        <v>-1009</v>
      </c>
      <c r="G11" s="116">
        <f t="shared" si="5"/>
        <v>-27.613574165298303</v>
      </c>
    </row>
    <row r="12" spans="1:7" s="3" customFormat="1" ht="24.75" customHeight="1">
      <c r="A12" s="87" t="s">
        <v>597</v>
      </c>
      <c r="B12" s="16">
        <v>2250</v>
      </c>
      <c r="C12" s="16">
        <v>2645</v>
      </c>
      <c r="D12" s="26">
        <f t="shared" si="3"/>
        <v>117.55555555555554</v>
      </c>
      <c r="E12" s="16">
        <v>3654</v>
      </c>
      <c r="F12" s="16">
        <f t="shared" si="4"/>
        <v>-1009</v>
      </c>
      <c r="G12" s="116">
        <f t="shared" si="5"/>
        <v>-27.613574165298303</v>
      </c>
    </row>
    <row r="13" spans="1:7" s="3" customFormat="1" ht="24.75" customHeight="1">
      <c r="A13" s="87" t="s">
        <v>598</v>
      </c>
      <c r="B13" s="16">
        <v>0</v>
      </c>
      <c r="C13" s="16"/>
      <c r="D13" s="26">
        <f t="shared" si="3"/>
      </c>
      <c r="E13" s="16"/>
      <c r="F13" s="16">
        <f t="shared" si="4"/>
        <v>0</v>
      </c>
      <c r="G13" s="116">
        <f t="shared" si="5"/>
      </c>
    </row>
    <row r="14" spans="1:7" s="3" customFormat="1" ht="24.75" customHeight="1">
      <c r="A14" s="87" t="s">
        <v>599</v>
      </c>
      <c r="B14" s="16">
        <v>65004</v>
      </c>
      <c r="C14" s="16">
        <v>65004</v>
      </c>
      <c r="D14" s="26">
        <f t="shared" si="3"/>
        <v>100</v>
      </c>
      <c r="E14" s="16">
        <v>28648</v>
      </c>
      <c r="F14" s="16">
        <f t="shared" si="4"/>
        <v>36356</v>
      </c>
      <c r="G14" s="116">
        <f t="shared" si="5"/>
        <v>126.9058922088802</v>
      </c>
    </row>
    <row r="15" spans="1:7" s="3" customFormat="1" ht="24.75" customHeight="1">
      <c r="A15" s="87" t="s">
        <v>600</v>
      </c>
      <c r="B15" s="16">
        <v>12934</v>
      </c>
      <c r="C15" s="16">
        <v>12934</v>
      </c>
      <c r="D15" s="26">
        <f t="shared" si="3"/>
        <v>100</v>
      </c>
      <c r="E15" s="16">
        <v>7695</v>
      </c>
      <c r="F15" s="16">
        <f t="shared" si="4"/>
        <v>5239</v>
      </c>
      <c r="G15" s="116">
        <f t="shared" si="5"/>
        <v>68.08317089018844</v>
      </c>
    </row>
    <row r="16" spans="1:7" s="3" customFormat="1" ht="24.75" customHeight="1">
      <c r="A16" s="87" t="s">
        <v>601</v>
      </c>
      <c r="B16" s="16">
        <v>66499</v>
      </c>
      <c r="C16" s="16">
        <v>66499</v>
      </c>
      <c r="D16" s="26">
        <f t="shared" si="3"/>
        <v>100</v>
      </c>
      <c r="E16" s="16">
        <v>128420</v>
      </c>
      <c r="F16" s="16">
        <f t="shared" si="4"/>
        <v>-61921</v>
      </c>
      <c r="G16" s="116">
        <f t="shared" si="5"/>
        <v>-48.21756735710949</v>
      </c>
    </row>
    <row r="17" spans="1:7" s="3" customFormat="1" ht="34.5" customHeight="1">
      <c r="A17" s="187" t="s">
        <v>602</v>
      </c>
      <c r="B17" s="16">
        <v>70000</v>
      </c>
      <c r="C17" s="16">
        <v>70000</v>
      </c>
      <c r="D17" s="26">
        <f t="shared" si="3"/>
        <v>100</v>
      </c>
      <c r="E17" s="16">
        <v>88628</v>
      </c>
      <c r="F17" s="16">
        <f t="shared" si="4"/>
        <v>-18628</v>
      </c>
      <c r="G17" s="116">
        <f t="shared" si="5"/>
        <v>-21.018188382903823</v>
      </c>
    </row>
    <row r="18" spans="1:7" s="3" customFormat="1" ht="24.75" customHeight="1">
      <c r="A18" s="85" t="s">
        <v>603</v>
      </c>
      <c r="B18" s="16">
        <f>SUM(B9+B10+B17+B16)</f>
        <v>287967</v>
      </c>
      <c r="C18" s="16">
        <f>SUM(C9+C10+C17+C16)</f>
        <v>289257</v>
      </c>
      <c r="D18" s="26">
        <f t="shared" si="3"/>
        <v>100.4479679963329</v>
      </c>
      <c r="E18" s="16">
        <f>SUM(E9+E10+E17+E16)</f>
        <v>475144</v>
      </c>
      <c r="F18" s="16">
        <f t="shared" si="4"/>
        <v>-185887</v>
      </c>
      <c r="G18" s="116">
        <f t="shared" si="5"/>
        <v>-39.122245045712454</v>
      </c>
    </row>
    <row r="19" spans="1:7" ht="24.75" customHeight="1">
      <c r="A19" s="41" t="s">
        <v>38</v>
      </c>
      <c r="B19" s="42" t="s">
        <v>39</v>
      </c>
      <c r="C19" s="156" t="s">
        <v>40</v>
      </c>
      <c r="D19" s="26"/>
      <c r="E19" s="42" t="s">
        <v>41</v>
      </c>
      <c r="F19" s="41" t="s">
        <v>42</v>
      </c>
      <c r="G19" s="41" t="s">
        <v>43</v>
      </c>
    </row>
    <row r="20" spans="1:7" ht="24.75" customHeight="1">
      <c r="A20" s="41"/>
      <c r="B20" s="41"/>
      <c r="C20" s="41" t="s">
        <v>44</v>
      </c>
      <c r="D20" s="26" t="s">
        <v>45</v>
      </c>
      <c r="E20" s="41"/>
      <c r="F20" s="41"/>
      <c r="G20" s="41"/>
    </row>
    <row r="21" spans="1:7" ht="24.75" customHeight="1">
      <c r="A21" s="87" t="s">
        <v>604</v>
      </c>
      <c r="B21" s="16">
        <f>SUM(B22:B22)</f>
        <v>0</v>
      </c>
      <c r="C21" s="16">
        <f>SUM(C22:C22)</f>
        <v>8</v>
      </c>
      <c r="D21" s="26">
        <f>IF(B21=0,"",C21/B21*100)</f>
      </c>
      <c r="E21" s="16">
        <f>SUM(E22:E22)</f>
        <v>0</v>
      </c>
      <c r="F21" s="16">
        <f>C21-E21</f>
        <v>8</v>
      </c>
      <c r="G21" s="116">
        <f>IF(E21=0,"",F21/E21*100)</f>
      </c>
    </row>
    <row r="22" spans="1:7" s="1" customFormat="1" ht="34.5" customHeight="1">
      <c r="A22" s="89" t="s">
        <v>605</v>
      </c>
      <c r="B22" s="16"/>
      <c r="C22" s="16">
        <v>8</v>
      </c>
      <c r="D22" s="26">
        <f aca="true" t="shared" si="6" ref="D22:D44">IF(B22=0,"",C22/B22*100)</f>
      </c>
      <c r="E22" s="16"/>
      <c r="F22" s="16">
        <f aca="true" t="shared" si="7" ref="F22:F44">C22-E22</f>
        <v>8</v>
      </c>
      <c r="G22" s="116">
        <f aca="true" t="shared" si="8" ref="G22:G44">IF(E22=0,"",F22/E22*100)</f>
      </c>
    </row>
    <row r="23" spans="1:7" ht="24.75" customHeight="1">
      <c r="A23" s="87" t="s">
        <v>606</v>
      </c>
      <c r="B23" s="16">
        <f>SUM(B24:B24)</f>
        <v>0</v>
      </c>
      <c r="C23" s="16">
        <f>SUM(C24:C24)</f>
        <v>17</v>
      </c>
      <c r="D23" s="26">
        <f t="shared" si="6"/>
      </c>
      <c r="E23" s="16">
        <f>SUM(E24:E24)</f>
        <v>18</v>
      </c>
      <c r="F23" s="16">
        <f t="shared" si="7"/>
        <v>-1</v>
      </c>
      <c r="G23" s="116">
        <f t="shared" si="8"/>
        <v>-5.555555555555555</v>
      </c>
    </row>
    <row r="24" spans="1:7" s="3" customFormat="1" ht="34.5" customHeight="1">
      <c r="A24" s="187" t="s">
        <v>607</v>
      </c>
      <c r="B24" s="16"/>
      <c r="C24" s="16">
        <v>17</v>
      </c>
      <c r="D24" s="26">
        <f t="shared" si="6"/>
      </c>
      <c r="E24" s="16">
        <v>18</v>
      </c>
      <c r="F24" s="16">
        <f t="shared" si="7"/>
        <v>-1</v>
      </c>
      <c r="G24" s="116">
        <f t="shared" si="8"/>
        <v>-5.555555555555555</v>
      </c>
    </row>
    <row r="25" spans="1:7" ht="24.75" customHeight="1">
      <c r="A25" s="89" t="s">
        <v>608</v>
      </c>
      <c r="B25" s="16">
        <f aca="true" t="shared" si="9" ref="B25:F25">SUM(B26:B28)</f>
        <v>115643</v>
      </c>
      <c r="C25" s="16">
        <f t="shared" si="9"/>
        <v>75408</v>
      </c>
      <c r="D25" s="26">
        <f t="shared" si="6"/>
        <v>65.20757849588821</v>
      </c>
      <c r="E25" s="16">
        <f t="shared" si="9"/>
        <v>138555</v>
      </c>
      <c r="F25" s="16">
        <f t="shared" si="7"/>
        <v>-63147</v>
      </c>
      <c r="G25" s="116">
        <f t="shared" si="8"/>
        <v>-45.57540326945978</v>
      </c>
    </row>
    <row r="26" spans="1:7" s="1" customFormat="1" ht="34.5" customHeight="1">
      <c r="A26" s="89" t="s">
        <v>609</v>
      </c>
      <c r="B26" s="16">
        <v>110823</v>
      </c>
      <c r="C26" s="16">
        <v>73537</v>
      </c>
      <c r="D26" s="26">
        <f t="shared" si="6"/>
        <v>66.3553594470462</v>
      </c>
      <c r="E26" s="16">
        <v>134823</v>
      </c>
      <c r="F26" s="16">
        <f t="shared" si="7"/>
        <v>-61286</v>
      </c>
      <c r="G26" s="116">
        <f t="shared" si="8"/>
        <v>-45.456635737225845</v>
      </c>
    </row>
    <row r="27" spans="1:8" s="183" customFormat="1" ht="24.75" customHeight="1">
      <c r="A27" s="89" t="s">
        <v>610</v>
      </c>
      <c r="B27" s="16">
        <v>1398</v>
      </c>
      <c r="C27" s="16">
        <v>1346</v>
      </c>
      <c r="D27" s="26">
        <f t="shared" si="6"/>
        <v>96.28040057224607</v>
      </c>
      <c r="E27" s="16">
        <v>1158</v>
      </c>
      <c r="F27" s="16">
        <f t="shared" si="7"/>
        <v>188</v>
      </c>
      <c r="G27" s="116">
        <f t="shared" si="8"/>
        <v>16.234887737478413</v>
      </c>
      <c r="H27"/>
    </row>
    <row r="28" spans="1:8" s="183" customFormat="1" ht="24.75" customHeight="1">
      <c r="A28" s="89" t="s">
        <v>611</v>
      </c>
      <c r="B28" s="16">
        <v>3422</v>
      </c>
      <c r="C28" s="16">
        <v>525</v>
      </c>
      <c r="D28" s="26">
        <f t="shared" si="6"/>
        <v>15.341905318527177</v>
      </c>
      <c r="E28" s="16">
        <v>2574</v>
      </c>
      <c r="F28" s="16">
        <f t="shared" si="7"/>
        <v>-2049</v>
      </c>
      <c r="G28" s="116">
        <f t="shared" si="8"/>
        <v>-79.6037296037296</v>
      </c>
      <c r="H28"/>
    </row>
    <row r="29" spans="1:7" ht="24.75" customHeight="1">
      <c r="A29" s="89" t="s">
        <v>632</v>
      </c>
      <c r="B29" s="16">
        <f>SUM(B30:B31)</f>
        <v>66508</v>
      </c>
      <c r="C29" s="16">
        <f>SUM(C30:C31)</f>
        <v>67257</v>
      </c>
      <c r="D29" s="26">
        <f t="shared" si="6"/>
        <v>101.12618030913573</v>
      </c>
      <c r="E29" s="16">
        <f>SUM(E30:E31)</f>
        <v>102578</v>
      </c>
      <c r="F29" s="16">
        <f t="shared" si="7"/>
        <v>-35321</v>
      </c>
      <c r="G29" s="116">
        <f t="shared" si="8"/>
        <v>-34.433309286591665</v>
      </c>
    </row>
    <row r="30" spans="1:7" s="1" customFormat="1" ht="34.5" customHeight="1">
      <c r="A30" s="89" t="s">
        <v>615</v>
      </c>
      <c r="B30" s="16">
        <v>66499</v>
      </c>
      <c r="C30" s="16">
        <v>66688</v>
      </c>
      <c r="D30" s="26">
        <f t="shared" si="6"/>
        <v>100.28421480022256</v>
      </c>
      <c r="E30" s="16">
        <v>102142</v>
      </c>
      <c r="F30" s="16">
        <f t="shared" si="7"/>
        <v>-35454</v>
      </c>
      <c r="G30" s="116">
        <f t="shared" si="8"/>
        <v>-34.71050106714183</v>
      </c>
    </row>
    <row r="31" spans="1:8" s="183" customFormat="1" ht="24.75" customHeight="1">
      <c r="A31" s="89" t="s">
        <v>616</v>
      </c>
      <c r="B31" s="16">
        <v>9</v>
      </c>
      <c r="C31" s="16">
        <v>569</v>
      </c>
      <c r="D31" s="26">
        <f t="shared" si="6"/>
        <v>6322.222222222222</v>
      </c>
      <c r="E31" s="16">
        <v>436</v>
      </c>
      <c r="F31" s="16">
        <f t="shared" si="7"/>
        <v>133</v>
      </c>
      <c r="G31" s="116">
        <f t="shared" si="8"/>
        <v>30.504587155963304</v>
      </c>
      <c r="H31" s="1"/>
    </row>
    <row r="32" spans="1:7" s="1" customFormat="1" ht="24.75" customHeight="1">
      <c r="A32" s="188" t="s">
        <v>633</v>
      </c>
      <c r="B32" s="16">
        <f>B33</f>
        <v>29660</v>
      </c>
      <c r="C32" s="16">
        <f>C33</f>
        <v>29660</v>
      </c>
      <c r="D32" s="26">
        <f t="shared" si="6"/>
        <v>100</v>
      </c>
      <c r="E32" s="16">
        <f>E33</f>
        <v>28832</v>
      </c>
      <c r="F32" s="16">
        <f t="shared" si="7"/>
        <v>828</v>
      </c>
      <c r="G32" s="116">
        <f t="shared" si="8"/>
        <v>2.87180910099889</v>
      </c>
    </row>
    <row r="33" spans="1:7" s="1" customFormat="1" ht="24.75" customHeight="1">
      <c r="A33" s="188" t="s">
        <v>618</v>
      </c>
      <c r="B33" s="16">
        <v>29660</v>
      </c>
      <c r="C33" s="16">
        <v>29660</v>
      </c>
      <c r="D33" s="26">
        <f t="shared" si="6"/>
        <v>100</v>
      </c>
      <c r="E33" s="16">
        <v>28832</v>
      </c>
      <c r="F33" s="16">
        <f t="shared" si="7"/>
        <v>828</v>
      </c>
      <c r="G33" s="116">
        <f t="shared" si="8"/>
        <v>2.87180910099889</v>
      </c>
    </row>
    <row r="34" spans="1:7" ht="24.75" customHeight="1">
      <c r="A34" s="89" t="s">
        <v>634</v>
      </c>
      <c r="B34" s="16">
        <f>B35</f>
        <v>108</v>
      </c>
      <c r="C34" s="16">
        <f>C35</f>
        <v>108</v>
      </c>
      <c r="D34" s="26">
        <f t="shared" si="6"/>
        <v>100</v>
      </c>
      <c r="E34" s="16">
        <f>E35</f>
        <v>235</v>
      </c>
      <c r="F34" s="16">
        <f t="shared" si="7"/>
        <v>-127</v>
      </c>
      <c r="G34" s="116">
        <f t="shared" si="8"/>
        <v>-54.04255319148936</v>
      </c>
    </row>
    <row r="35" spans="1:8" s="183" customFormat="1" ht="24.75" customHeight="1">
      <c r="A35" s="89" t="s">
        <v>620</v>
      </c>
      <c r="B35" s="16">
        <v>108</v>
      </c>
      <c r="C35" s="16">
        <v>108</v>
      </c>
      <c r="D35" s="26">
        <f t="shared" si="6"/>
        <v>100</v>
      </c>
      <c r="E35" s="16">
        <v>235</v>
      </c>
      <c r="F35" s="16">
        <f t="shared" si="7"/>
        <v>-127</v>
      </c>
      <c r="G35" s="116">
        <f t="shared" si="8"/>
        <v>-54.04255319148936</v>
      </c>
      <c r="H35"/>
    </row>
    <row r="36" spans="1:7" ht="24.75" customHeight="1">
      <c r="A36" s="85" t="s">
        <v>621</v>
      </c>
      <c r="B36" s="16">
        <f>SUM(B21,B34,B29,B32,B25,B23)</f>
        <v>211919</v>
      </c>
      <c r="C36" s="16">
        <f>SUM(C21,C34,C29,C32,C25,C23)</f>
        <v>172458</v>
      </c>
      <c r="D36" s="26">
        <f t="shared" si="6"/>
        <v>81.3792062061448</v>
      </c>
      <c r="E36" s="16">
        <f>SUM(E21,E34,E29,E32,E25,E23)</f>
        <v>270218</v>
      </c>
      <c r="F36" s="16">
        <f t="shared" si="7"/>
        <v>-97760</v>
      </c>
      <c r="G36" s="116">
        <f t="shared" si="8"/>
        <v>-36.17819686327336</v>
      </c>
    </row>
    <row r="37" spans="1:7" ht="24.75" customHeight="1">
      <c r="A37" s="87" t="s">
        <v>622</v>
      </c>
      <c r="B37" s="16">
        <f>B38+B41+B42</f>
        <v>70000</v>
      </c>
      <c r="C37" s="16">
        <f>C38+C41+C42</f>
        <v>70000</v>
      </c>
      <c r="D37" s="26">
        <f t="shared" si="6"/>
        <v>100</v>
      </c>
      <c r="E37" s="16">
        <f>E38+E41+E42</f>
        <v>139922</v>
      </c>
      <c r="F37" s="16">
        <f t="shared" si="7"/>
        <v>-69922</v>
      </c>
      <c r="G37" s="116">
        <f t="shared" si="8"/>
        <v>-49.97212732808279</v>
      </c>
    </row>
    <row r="38" spans="1:7" ht="24.75" customHeight="1">
      <c r="A38" s="186" t="s">
        <v>623</v>
      </c>
      <c r="B38" s="16">
        <f>SUM(B39:B40)</f>
        <v>0</v>
      </c>
      <c r="C38" s="16">
        <f>SUM(C39:C40)</f>
        <v>0</v>
      </c>
      <c r="D38" s="26">
        <f t="shared" si="6"/>
      </c>
      <c r="E38" s="16">
        <f>SUM(E39:E40)</f>
        <v>14819</v>
      </c>
      <c r="F38" s="16">
        <f t="shared" si="7"/>
        <v>-14819</v>
      </c>
      <c r="G38" s="116">
        <f t="shared" si="8"/>
        <v>-100</v>
      </c>
    </row>
    <row r="39" spans="1:7" ht="24.75" customHeight="1">
      <c r="A39" s="186" t="s">
        <v>624</v>
      </c>
      <c r="B39" s="16"/>
      <c r="C39" s="16"/>
      <c r="D39" s="26">
        <f t="shared" si="6"/>
      </c>
      <c r="E39" s="16">
        <v>14427</v>
      </c>
      <c r="F39" s="16">
        <f t="shared" si="7"/>
        <v>-14427</v>
      </c>
      <c r="G39" s="116">
        <f t="shared" si="8"/>
        <v>-100</v>
      </c>
    </row>
    <row r="40" spans="1:7" ht="24.75" customHeight="1">
      <c r="A40" s="186" t="s">
        <v>625</v>
      </c>
      <c r="B40" s="16"/>
      <c r="C40" s="16"/>
      <c r="D40" s="26">
        <f t="shared" si="6"/>
      </c>
      <c r="E40" s="16">
        <v>392</v>
      </c>
      <c r="F40" s="16">
        <f t="shared" si="7"/>
        <v>-392</v>
      </c>
      <c r="G40" s="116">
        <f t="shared" si="8"/>
        <v>-100</v>
      </c>
    </row>
    <row r="41" spans="1:7" ht="24.75" customHeight="1">
      <c r="A41" s="186" t="s">
        <v>626</v>
      </c>
      <c r="B41" s="16">
        <v>70000</v>
      </c>
      <c r="C41" s="16">
        <v>70000</v>
      </c>
      <c r="D41" s="26">
        <f t="shared" si="6"/>
        <v>100</v>
      </c>
      <c r="E41" s="16">
        <v>125103</v>
      </c>
      <c r="F41" s="16">
        <f t="shared" si="7"/>
        <v>-55103</v>
      </c>
      <c r="G41" s="116">
        <f t="shared" si="8"/>
        <v>-44.04610600864887</v>
      </c>
    </row>
    <row r="42" spans="1:7" ht="24.75" customHeight="1">
      <c r="A42" s="186" t="s">
        <v>627</v>
      </c>
      <c r="B42" s="16"/>
      <c r="C42" s="16"/>
      <c r="D42" s="26">
        <f t="shared" si="6"/>
      </c>
      <c r="E42" s="16"/>
      <c r="F42" s="16">
        <f t="shared" si="7"/>
        <v>0</v>
      </c>
      <c r="G42" s="116">
        <f t="shared" si="8"/>
      </c>
    </row>
    <row r="43" spans="1:7" ht="24.75" customHeight="1">
      <c r="A43" s="186" t="s">
        <v>554</v>
      </c>
      <c r="B43" s="16">
        <f>B18-B36-B37</f>
        <v>6048</v>
      </c>
      <c r="C43" s="16">
        <f>C18-C36-C37</f>
        <v>46799</v>
      </c>
      <c r="D43" s="26">
        <f t="shared" si="6"/>
        <v>773.7929894179894</v>
      </c>
      <c r="E43" s="16">
        <f>E18-E36-E37</f>
        <v>65004</v>
      </c>
      <c r="F43" s="16">
        <f t="shared" si="7"/>
        <v>-18205</v>
      </c>
      <c r="G43" s="116">
        <f t="shared" si="8"/>
        <v>-28.005968863454555</v>
      </c>
    </row>
    <row r="44" spans="1:7" ht="24.75" customHeight="1">
      <c r="A44" s="85" t="s">
        <v>628</v>
      </c>
      <c r="B44" s="16">
        <f>B36+B37+B43</f>
        <v>287967</v>
      </c>
      <c r="C44" s="16">
        <f>C36+C37+C43</f>
        <v>289257</v>
      </c>
      <c r="D44" s="26">
        <f t="shared" si="6"/>
        <v>100.4479679963329</v>
      </c>
      <c r="E44" s="16">
        <f>E36+E37+E43</f>
        <v>475144</v>
      </c>
      <c r="F44" s="16">
        <f t="shared" si="7"/>
        <v>-185887</v>
      </c>
      <c r="G44" s="116">
        <f t="shared" si="8"/>
        <v>-39.122245045712454</v>
      </c>
    </row>
    <row r="45" spans="1:7" ht="24.75" customHeight="1">
      <c r="A45" s="189" t="s">
        <v>629</v>
      </c>
      <c r="B45" s="190"/>
      <c r="C45" s="135"/>
      <c r="D45" s="136"/>
      <c r="E45" s="135"/>
      <c r="F45" s="135"/>
      <c r="G45" s="136"/>
    </row>
  </sheetData>
  <sheetProtection/>
  <mergeCells count="14">
    <mergeCell ref="A2:G2"/>
    <mergeCell ref="F3:G3"/>
    <mergeCell ref="C4:D4"/>
    <mergeCell ref="C19:D19"/>
    <mergeCell ref="A4:A5"/>
    <mergeCell ref="A19:A20"/>
    <mergeCell ref="B4:B5"/>
    <mergeCell ref="B19:B20"/>
    <mergeCell ref="E4:E5"/>
    <mergeCell ref="E19:E20"/>
    <mergeCell ref="F4:F5"/>
    <mergeCell ref="F19:F20"/>
    <mergeCell ref="G4:G5"/>
    <mergeCell ref="G19:G20"/>
  </mergeCells>
  <printOptions/>
  <pageMargins left="0.59" right="0.59" top="0.7900000000000001" bottom="0.790000000000000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27"/>
  <sheetViews>
    <sheetView showZeros="0" zoomScaleSheetLayoutView="100" workbookViewId="0" topLeftCell="A1">
      <selection activeCell="E18" sqref="E18:E27"/>
    </sheetView>
  </sheetViews>
  <sheetFormatPr defaultColWidth="9.00390625" defaultRowHeight="14.25"/>
  <cols>
    <col min="1" max="1" width="10.625" style="0" customWidth="1"/>
    <col min="2" max="2" width="40.625" style="0" customWidth="1"/>
    <col min="3" max="3" width="10.625" style="0" customWidth="1"/>
    <col min="4" max="4" width="10.625" style="1" customWidth="1"/>
    <col min="5" max="5" width="10.625" style="174" customWidth="1"/>
  </cols>
  <sheetData>
    <row r="1" spans="1:6" ht="15.75" customHeight="1">
      <c r="A1" s="59" t="s">
        <v>635</v>
      </c>
      <c r="B1" s="57"/>
      <c r="C1" s="175"/>
      <c r="F1" s="57"/>
    </row>
    <row r="2" spans="1:5" s="55" customFormat="1" ht="45" customHeight="1">
      <c r="A2" s="60" t="s">
        <v>636</v>
      </c>
      <c r="B2" s="60"/>
      <c r="C2" s="60"/>
      <c r="D2" s="60"/>
      <c r="E2" s="111"/>
    </row>
    <row r="3" spans="1:5" s="57" customFormat="1" ht="15.75" customHeight="1">
      <c r="A3" s="61" t="s">
        <v>37</v>
      </c>
      <c r="B3" s="61"/>
      <c r="C3" s="61"/>
      <c r="D3" s="61"/>
      <c r="E3" s="22"/>
    </row>
    <row r="4" spans="1:5" s="56" customFormat="1" ht="24.75" customHeight="1">
      <c r="A4" s="156" t="s">
        <v>637</v>
      </c>
      <c r="B4" s="156"/>
      <c r="C4" s="16" t="s">
        <v>638</v>
      </c>
      <c r="D4" s="156" t="s">
        <v>40</v>
      </c>
      <c r="E4" s="26"/>
    </row>
    <row r="5" spans="1:5" s="56" customFormat="1" ht="24.75" customHeight="1">
      <c r="A5" s="41" t="s">
        <v>639</v>
      </c>
      <c r="B5" s="41" t="s">
        <v>640</v>
      </c>
      <c r="C5" s="16"/>
      <c r="D5" s="41" t="s">
        <v>44</v>
      </c>
      <c r="E5" s="26" t="s">
        <v>45</v>
      </c>
    </row>
    <row r="6" spans="1:5" s="57" customFormat="1" ht="24.75" customHeight="1">
      <c r="A6" s="180"/>
      <c r="B6" s="177" t="s">
        <v>641</v>
      </c>
      <c r="C6" s="16">
        <f>SUM(C7:C11)</f>
        <v>800</v>
      </c>
      <c r="D6" s="16">
        <f>SUM(D7:D11)</f>
        <v>500</v>
      </c>
      <c r="E6" s="160">
        <f>IF(C6=0,"",D6/C6*100)</f>
        <v>62.5</v>
      </c>
    </row>
    <row r="7" spans="1:5" s="57" customFormat="1" ht="24.75" customHeight="1">
      <c r="A7" s="181">
        <v>103060118</v>
      </c>
      <c r="B7" s="66" t="s">
        <v>642</v>
      </c>
      <c r="C7" s="16">
        <v>3</v>
      </c>
      <c r="D7" s="16"/>
      <c r="E7" s="160">
        <f aca="true" t="shared" si="0" ref="E7:E15">IF(C7=0,"",D7/C7*100)</f>
        <v>0</v>
      </c>
    </row>
    <row r="8" spans="1:5" s="57" customFormat="1" ht="24.75" customHeight="1">
      <c r="A8" s="181">
        <v>103060119</v>
      </c>
      <c r="B8" s="66" t="s">
        <v>643</v>
      </c>
      <c r="C8" s="16">
        <v>333</v>
      </c>
      <c r="D8" s="16"/>
      <c r="E8" s="160">
        <f t="shared" si="0"/>
        <v>0</v>
      </c>
    </row>
    <row r="9" spans="1:5" s="57" customFormat="1" ht="24.75" customHeight="1">
      <c r="A9" s="181">
        <v>103060120</v>
      </c>
      <c r="B9" s="66" t="s">
        <v>644</v>
      </c>
      <c r="C9" s="16">
        <v>263</v>
      </c>
      <c r="D9" s="16">
        <v>388</v>
      </c>
      <c r="E9" s="160">
        <f t="shared" si="0"/>
        <v>147.52851711026616</v>
      </c>
    </row>
    <row r="10" spans="1:5" s="57" customFormat="1" ht="24.75" customHeight="1">
      <c r="A10" s="181">
        <v>103060123</v>
      </c>
      <c r="B10" s="66" t="s">
        <v>645</v>
      </c>
      <c r="C10" s="16"/>
      <c r="D10" s="16">
        <v>13</v>
      </c>
      <c r="E10" s="160">
        <f t="shared" si="0"/>
      </c>
    </row>
    <row r="11" spans="1:5" s="57" customFormat="1" ht="24.75" customHeight="1">
      <c r="A11" s="181">
        <v>103060198</v>
      </c>
      <c r="B11" s="66" t="s">
        <v>646</v>
      </c>
      <c r="C11" s="16">
        <v>201</v>
      </c>
      <c r="D11" s="16">
        <v>99</v>
      </c>
      <c r="E11" s="160">
        <f t="shared" si="0"/>
        <v>49.25373134328358</v>
      </c>
    </row>
    <row r="12" spans="1:5" s="57" customFormat="1" ht="24.75" customHeight="1">
      <c r="A12" s="46" t="s">
        <v>647</v>
      </c>
      <c r="B12" s="49"/>
      <c r="C12" s="16">
        <f>C6</f>
        <v>800</v>
      </c>
      <c r="D12" s="16">
        <f>D6</f>
        <v>500</v>
      </c>
      <c r="E12" s="160">
        <f t="shared" si="0"/>
        <v>62.5</v>
      </c>
    </row>
    <row r="13" spans="1:5" s="57" customFormat="1" ht="24.75" customHeight="1">
      <c r="A13" s="181"/>
      <c r="B13" s="66" t="s">
        <v>648</v>
      </c>
      <c r="C13" s="16"/>
      <c r="D13" s="16">
        <v>10</v>
      </c>
      <c r="E13" s="160">
        <f t="shared" si="0"/>
      </c>
    </row>
    <row r="14" spans="1:5" s="57" customFormat="1" ht="24.75" customHeight="1">
      <c r="A14" s="181"/>
      <c r="B14" s="66" t="s">
        <v>649</v>
      </c>
      <c r="C14" s="16">
        <v>661</v>
      </c>
      <c r="D14" s="16">
        <v>943</v>
      </c>
      <c r="E14" s="160">
        <f t="shared" si="0"/>
        <v>142.6626323751891</v>
      </c>
    </row>
    <row r="15" spans="1:5" s="57" customFormat="1" ht="24.75" customHeight="1">
      <c r="A15" s="46" t="s">
        <v>594</v>
      </c>
      <c r="B15" s="49"/>
      <c r="C15" s="16">
        <f>SUM(C12:C14)</f>
        <v>1461</v>
      </c>
      <c r="D15" s="16">
        <f>SUM(D12:D14)</f>
        <v>1453</v>
      </c>
      <c r="E15" s="160">
        <f t="shared" si="0"/>
        <v>99.45242984257358</v>
      </c>
    </row>
    <row r="16" spans="1:5" s="57" customFormat="1" ht="24.75" customHeight="1">
      <c r="A16" s="156" t="s">
        <v>650</v>
      </c>
      <c r="B16" s="156"/>
      <c r="C16" s="16" t="s">
        <v>638</v>
      </c>
      <c r="D16" s="156" t="s">
        <v>40</v>
      </c>
      <c r="E16" s="26"/>
    </row>
    <row r="17" spans="1:5" ht="24.75" customHeight="1">
      <c r="A17" s="41" t="s">
        <v>639</v>
      </c>
      <c r="B17" s="178" t="s">
        <v>640</v>
      </c>
      <c r="C17" s="16"/>
      <c r="D17" s="41" t="s">
        <v>44</v>
      </c>
      <c r="E17" s="26" t="s">
        <v>45</v>
      </c>
    </row>
    <row r="18" spans="1:5" ht="24.75" customHeight="1">
      <c r="A18" s="67"/>
      <c r="B18" s="64" t="s">
        <v>651</v>
      </c>
      <c r="C18" s="16">
        <f aca="true" t="shared" si="1" ref="C18:C22">C19</f>
        <v>0</v>
      </c>
      <c r="D18" s="16">
        <f aca="true" t="shared" si="2" ref="D18:D22">D19</f>
        <v>21</v>
      </c>
      <c r="E18" s="160">
        <f>IF(C18=0,"",D18/C18*100)</f>
      </c>
    </row>
    <row r="19" spans="1:5" ht="24.75" customHeight="1">
      <c r="A19" s="179">
        <v>2230105</v>
      </c>
      <c r="B19" s="66" t="s">
        <v>652</v>
      </c>
      <c r="C19" s="16"/>
      <c r="D19" s="16">
        <v>21</v>
      </c>
      <c r="E19" s="160">
        <f aca="true" t="shared" si="3" ref="E19:E27">IF(C19=0,"",D19/C19*100)</f>
      </c>
    </row>
    <row r="20" spans="1:5" ht="24.75" customHeight="1">
      <c r="A20" s="179"/>
      <c r="B20" s="64" t="s">
        <v>653</v>
      </c>
      <c r="C20" s="16">
        <f t="shared" si="1"/>
        <v>0</v>
      </c>
      <c r="D20" s="16">
        <f t="shared" si="2"/>
        <v>107</v>
      </c>
      <c r="E20" s="160">
        <f t="shared" si="3"/>
      </c>
    </row>
    <row r="21" spans="1:5" ht="24.75" customHeight="1">
      <c r="A21" s="179">
        <v>2230301</v>
      </c>
      <c r="B21" s="66" t="s">
        <v>654</v>
      </c>
      <c r="C21" s="16"/>
      <c r="D21" s="16">
        <v>107</v>
      </c>
      <c r="E21" s="160">
        <f t="shared" si="3"/>
      </c>
    </row>
    <row r="22" spans="1:5" ht="24.75" customHeight="1">
      <c r="A22" s="179"/>
      <c r="B22" s="64" t="s">
        <v>655</v>
      </c>
      <c r="C22" s="16">
        <f t="shared" si="1"/>
        <v>560</v>
      </c>
      <c r="D22" s="16">
        <f t="shared" si="2"/>
        <v>0</v>
      </c>
      <c r="E22" s="160">
        <f t="shared" si="3"/>
        <v>0</v>
      </c>
    </row>
    <row r="23" spans="1:5" ht="24.75" customHeight="1">
      <c r="A23" s="179">
        <v>2239901</v>
      </c>
      <c r="B23" s="66" t="s">
        <v>656</v>
      </c>
      <c r="C23" s="16">
        <v>560</v>
      </c>
      <c r="D23" s="16"/>
      <c r="E23" s="160">
        <f t="shared" si="3"/>
        <v>0</v>
      </c>
    </row>
    <row r="24" spans="1:5" ht="24.75" customHeight="1">
      <c r="A24" s="46" t="s">
        <v>657</v>
      </c>
      <c r="B24" s="49"/>
      <c r="C24" s="16">
        <f>SUM(C18,C20,C22)</f>
        <v>560</v>
      </c>
      <c r="D24" s="16">
        <f>SUM(D18,D20,D22)</f>
        <v>128</v>
      </c>
      <c r="E24" s="160">
        <f t="shared" si="3"/>
        <v>22.857142857142858</v>
      </c>
    </row>
    <row r="25" spans="1:5" ht="24.75" customHeight="1">
      <c r="A25" s="179"/>
      <c r="B25" s="66" t="s">
        <v>658</v>
      </c>
      <c r="C25" s="16">
        <v>240</v>
      </c>
      <c r="D25" s="16">
        <v>150</v>
      </c>
      <c r="E25" s="160">
        <f t="shared" si="3"/>
        <v>62.5</v>
      </c>
    </row>
    <row r="26" spans="1:5" ht="24.75" customHeight="1">
      <c r="A26" s="67"/>
      <c r="B26" s="64" t="s">
        <v>659</v>
      </c>
      <c r="C26" s="16">
        <v>661</v>
      </c>
      <c r="D26" s="16">
        <f>D15-D18-D20-D22-D25</f>
        <v>1175</v>
      </c>
      <c r="E26" s="160">
        <f t="shared" si="3"/>
        <v>177.7609682299546</v>
      </c>
    </row>
    <row r="27" spans="1:5" ht="24.75" customHeight="1">
      <c r="A27" s="46" t="s">
        <v>621</v>
      </c>
      <c r="B27" s="49"/>
      <c r="C27" s="16">
        <f>SUM(C24:C26)</f>
        <v>1461</v>
      </c>
      <c r="D27" s="16">
        <f>SUM(D24:D26)</f>
        <v>1453</v>
      </c>
      <c r="E27" s="160">
        <f t="shared" si="3"/>
        <v>99.45242984257358</v>
      </c>
    </row>
  </sheetData>
  <sheetProtection/>
  <mergeCells count="12">
    <mergeCell ref="A2:E2"/>
    <mergeCell ref="A3:E3"/>
    <mergeCell ref="A4:B4"/>
    <mergeCell ref="D4:E4"/>
    <mergeCell ref="A12:B12"/>
    <mergeCell ref="A15:B15"/>
    <mergeCell ref="A16:B16"/>
    <mergeCell ref="D16:E16"/>
    <mergeCell ref="A24:B24"/>
    <mergeCell ref="A27:B27"/>
    <mergeCell ref="C4:C5"/>
    <mergeCell ref="C16:C17"/>
  </mergeCells>
  <printOptions/>
  <pageMargins left="0.59" right="0.59" top="0.7900000000000001" bottom="0.790000000000000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7"/>
  <sheetViews>
    <sheetView showZeros="0" zoomScaleSheetLayoutView="100" workbookViewId="0" topLeftCell="A1">
      <selection activeCell="E18" sqref="E18:E27"/>
    </sheetView>
  </sheetViews>
  <sheetFormatPr defaultColWidth="9.00390625" defaultRowHeight="14.25"/>
  <cols>
    <col min="1" max="1" width="10.625" style="0" customWidth="1"/>
    <col min="2" max="2" width="40.625" style="0" customWidth="1"/>
    <col min="3" max="3" width="10.625" style="0" customWidth="1"/>
    <col min="4" max="4" width="10.625" style="1" customWidth="1"/>
    <col min="5" max="5" width="10.625" style="174" customWidth="1"/>
  </cols>
  <sheetData>
    <row r="1" spans="1:6" ht="15.75" customHeight="1">
      <c r="A1" s="59" t="s">
        <v>660</v>
      </c>
      <c r="B1" s="57"/>
      <c r="C1" s="175"/>
      <c r="F1" s="57"/>
    </row>
    <row r="2" spans="1:5" s="55" customFormat="1" ht="45" customHeight="1">
      <c r="A2" s="60" t="s">
        <v>661</v>
      </c>
      <c r="B2" s="60"/>
      <c r="C2" s="60"/>
      <c r="D2" s="60"/>
      <c r="E2" s="111"/>
    </row>
    <row r="3" spans="1:5" s="57" customFormat="1" ht="15.75" customHeight="1">
      <c r="A3" s="61" t="s">
        <v>37</v>
      </c>
      <c r="B3" s="61"/>
      <c r="C3" s="61"/>
      <c r="D3" s="61"/>
      <c r="E3" s="22"/>
    </row>
    <row r="4" spans="1:5" s="69" customFormat="1" ht="24.75" customHeight="1">
      <c r="A4" s="156" t="s">
        <v>637</v>
      </c>
      <c r="B4" s="156"/>
      <c r="C4" s="16" t="s">
        <v>638</v>
      </c>
      <c r="D4" s="156" t="s">
        <v>40</v>
      </c>
      <c r="E4" s="26"/>
    </row>
    <row r="5" spans="1:5" s="69" customFormat="1" ht="24.75" customHeight="1">
      <c r="A5" s="41" t="s">
        <v>639</v>
      </c>
      <c r="B5" s="41" t="s">
        <v>640</v>
      </c>
      <c r="C5" s="16"/>
      <c r="D5" s="41" t="s">
        <v>44</v>
      </c>
      <c r="E5" s="26" t="s">
        <v>45</v>
      </c>
    </row>
    <row r="6" spans="1:5" s="172" customFormat="1" ht="24.75" customHeight="1">
      <c r="A6" s="176"/>
      <c r="B6" s="177" t="s">
        <v>641</v>
      </c>
      <c r="C6" s="16">
        <f>SUM(C7:C11)</f>
        <v>800</v>
      </c>
      <c r="D6" s="16">
        <f>SUM(D7:D11)</f>
        <v>500</v>
      </c>
      <c r="E6" s="160">
        <f>IF(C6=0,"",D6/C6*100)</f>
        <v>62.5</v>
      </c>
    </row>
    <row r="7" spans="1:5" s="172" customFormat="1" ht="24.75" customHeight="1">
      <c r="A7" s="43">
        <v>103060118</v>
      </c>
      <c r="B7" s="66" t="s">
        <v>642</v>
      </c>
      <c r="C7" s="16">
        <v>3</v>
      </c>
      <c r="D7" s="16"/>
      <c r="E7" s="160">
        <f aca="true" t="shared" si="0" ref="E7:E15">IF(C7=0,"",D7/C7*100)</f>
        <v>0</v>
      </c>
    </row>
    <row r="8" spans="1:5" s="172" customFormat="1" ht="24.75" customHeight="1">
      <c r="A8" s="43">
        <v>103060119</v>
      </c>
      <c r="B8" s="66" t="s">
        <v>643</v>
      </c>
      <c r="C8" s="16">
        <v>333</v>
      </c>
      <c r="D8" s="16"/>
      <c r="E8" s="160">
        <f t="shared" si="0"/>
        <v>0</v>
      </c>
    </row>
    <row r="9" spans="1:5" s="172" customFormat="1" ht="24.75" customHeight="1">
      <c r="A9" s="43">
        <v>103060120</v>
      </c>
      <c r="B9" s="66" t="s">
        <v>644</v>
      </c>
      <c r="C9" s="16">
        <v>263</v>
      </c>
      <c r="D9" s="16">
        <v>388</v>
      </c>
      <c r="E9" s="160">
        <f t="shared" si="0"/>
        <v>147.52851711026616</v>
      </c>
    </row>
    <row r="10" spans="1:5" s="172" customFormat="1" ht="24.75" customHeight="1">
      <c r="A10" s="43">
        <v>103060123</v>
      </c>
      <c r="B10" s="66" t="s">
        <v>645</v>
      </c>
      <c r="C10" s="16"/>
      <c r="D10" s="16">
        <v>13</v>
      </c>
      <c r="E10" s="160">
        <f t="shared" si="0"/>
      </c>
    </row>
    <row r="11" spans="1:5" s="172" customFormat="1" ht="24.75" customHeight="1">
      <c r="A11" s="43">
        <v>103060198</v>
      </c>
      <c r="B11" s="66" t="s">
        <v>646</v>
      </c>
      <c r="C11" s="16">
        <v>201</v>
      </c>
      <c r="D11" s="16">
        <v>99</v>
      </c>
      <c r="E11" s="160">
        <f t="shared" si="0"/>
        <v>49.25373134328358</v>
      </c>
    </row>
    <row r="12" spans="1:5" s="172" customFormat="1" ht="24.75" customHeight="1">
      <c r="A12" s="46" t="s">
        <v>647</v>
      </c>
      <c r="B12" s="49"/>
      <c r="C12" s="16">
        <f>C6</f>
        <v>800</v>
      </c>
      <c r="D12" s="16">
        <f>D6</f>
        <v>500</v>
      </c>
      <c r="E12" s="160">
        <f t="shared" si="0"/>
        <v>62.5</v>
      </c>
    </row>
    <row r="13" spans="1:5" s="173" customFormat="1" ht="24.75" customHeight="1">
      <c r="A13" s="43"/>
      <c r="B13" s="66" t="s">
        <v>648</v>
      </c>
      <c r="C13" s="16"/>
      <c r="D13" s="16">
        <v>10</v>
      </c>
      <c r="E13" s="160">
        <f t="shared" si="0"/>
      </c>
    </row>
    <row r="14" spans="1:5" s="173" customFormat="1" ht="24.75" customHeight="1">
      <c r="A14" s="43"/>
      <c r="B14" s="66" t="s">
        <v>649</v>
      </c>
      <c r="C14" s="16">
        <v>661</v>
      </c>
      <c r="D14" s="16">
        <v>943</v>
      </c>
      <c r="E14" s="160">
        <f t="shared" si="0"/>
        <v>142.6626323751891</v>
      </c>
    </row>
    <row r="15" spans="1:5" s="173" customFormat="1" ht="24.75" customHeight="1">
      <c r="A15" s="46" t="s">
        <v>594</v>
      </c>
      <c r="B15" s="49"/>
      <c r="C15" s="16">
        <f>SUM(C12:C14)</f>
        <v>1461</v>
      </c>
      <c r="D15" s="16">
        <f>SUM(D12:D14)</f>
        <v>1453</v>
      </c>
      <c r="E15" s="160">
        <f t="shared" si="0"/>
        <v>99.45242984257358</v>
      </c>
    </row>
    <row r="16" spans="1:5" s="173" customFormat="1" ht="24.75" customHeight="1">
      <c r="A16" s="156" t="s">
        <v>650</v>
      </c>
      <c r="B16" s="156"/>
      <c r="C16" s="16" t="s">
        <v>638</v>
      </c>
      <c r="D16" s="156" t="s">
        <v>40</v>
      </c>
      <c r="E16" s="26"/>
    </row>
    <row r="17" spans="1:5" s="173" customFormat="1" ht="24.75" customHeight="1">
      <c r="A17" s="41" t="s">
        <v>639</v>
      </c>
      <c r="B17" s="178" t="s">
        <v>640</v>
      </c>
      <c r="C17" s="16"/>
      <c r="D17" s="41" t="s">
        <v>44</v>
      </c>
      <c r="E17" s="26" t="s">
        <v>45</v>
      </c>
    </row>
    <row r="18" spans="1:5" s="173" customFormat="1" ht="24.75" customHeight="1">
      <c r="A18" s="67"/>
      <c r="B18" s="64" t="s">
        <v>651</v>
      </c>
      <c r="C18" s="16">
        <f aca="true" t="shared" si="1" ref="C18:C22">C19</f>
        <v>0</v>
      </c>
      <c r="D18" s="16">
        <f aca="true" t="shared" si="2" ref="D18:D22">D19</f>
        <v>21</v>
      </c>
      <c r="E18" s="160">
        <f>IF(C18=0,"",D18/C18*100)</f>
      </c>
    </row>
    <row r="19" spans="1:5" s="173" customFormat="1" ht="24.75" customHeight="1">
      <c r="A19" s="179">
        <v>2230105</v>
      </c>
      <c r="B19" s="66" t="s">
        <v>652</v>
      </c>
      <c r="C19" s="16"/>
      <c r="D19" s="16">
        <v>21</v>
      </c>
      <c r="E19" s="160">
        <f aca="true" t="shared" si="3" ref="E19:E27">IF(C19=0,"",D19/C19*100)</f>
      </c>
    </row>
    <row r="20" spans="1:5" s="173" customFormat="1" ht="24.75" customHeight="1">
      <c r="A20" s="179"/>
      <c r="B20" s="64" t="s">
        <v>653</v>
      </c>
      <c r="C20" s="16">
        <f t="shared" si="1"/>
        <v>0</v>
      </c>
      <c r="D20" s="16">
        <f t="shared" si="2"/>
        <v>107</v>
      </c>
      <c r="E20" s="160">
        <f t="shared" si="3"/>
      </c>
    </row>
    <row r="21" spans="1:5" s="173" customFormat="1" ht="24.75" customHeight="1">
      <c r="A21" s="179">
        <v>2230301</v>
      </c>
      <c r="B21" s="66" t="s">
        <v>654</v>
      </c>
      <c r="C21" s="16"/>
      <c r="D21" s="16">
        <v>107</v>
      </c>
      <c r="E21" s="160">
        <f t="shared" si="3"/>
      </c>
    </row>
    <row r="22" spans="1:5" s="173" customFormat="1" ht="24.75" customHeight="1">
      <c r="A22" s="179"/>
      <c r="B22" s="64" t="s">
        <v>655</v>
      </c>
      <c r="C22" s="16">
        <f t="shared" si="1"/>
        <v>560</v>
      </c>
      <c r="D22" s="16">
        <f t="shared" si="2"/>
        <v>0</v>
      </c>
      <c r="E22" s="160">
        <f t="shared" si="3"/>
        <v>0</v>
      </c>
    </row>
    <row r="23" spans="1:5" s="173" customFormat="1" ht="24.75" customHeight="1">
      <c r="A23" s="179">
        <v>2239901</v>
      </c>
      <c r="B23" s="66" t="s">
        <v>656</v>
      </c>
      <c r="C23" s="16">
        <v>560</v>
      </c>
      <c r="D23" s="16"/>
      <c r="E23" s="160">
        <f t="shared" si="3"/>
        <v>0</v>
      </c>
    </row>
    <row r="24" spans="1:5" s="173" customFormat="1" ht="24.75" customHeight="1">
      <c r="A24" s="46" t="s">
        <v>657</v>
      </c>
      <c r="B24" s="49"/>
      <c r="C24" s="16">
        <f>SUM(C18,C20,C22)</f>
        <v>560</v>
      </c>
      <c r="D24" s="16">
        <f>SUM(D18,D20,D22)</f>
        <v>128</v>
      </c>
      <c r="E24" s="160">
        <f t="shared" si="3"/>
        <v>22.857142857142858</v>
      </c>
    </row>
    <row r="25" spans="1:5" s="173" customFormat="1" ht="24.75" customHeight="1">
      <c r="A25" s="179"/>
      <c r="B25" s="66" t="s">
        <v>658</v>
      </c>
      <c r="C25" s="16">
        <v>240</v>
      </c>
      <c r="D25" s="16">
        <v>150</v>
      </c>
      <c r="E25" s="160">
        <f t="shared" si="3"/>
        <v>62.5</v>
      </c>
    </row>
    <row r="26" spans="1:5" s="173" customFormat="1" ht="24.75" customHeight="1">
      <c r="A26" s="179"/>
      <c r="B26" s="66" t="s">
        <v>659</v>
      </c>
      <c r="C26" s="16">
        <v>661</v>
      </c>
      <c r="D26" s="16">
        <f>D15-D18-D20-D22-D25</f>
        <v>1175</v>
      </c>
      <c r="E26" s="160">
        <f t="shared" si="3"/>
        <v>177.7609682299546</v>
      </c>
    </row>
    <row r="27" spans="1:5" s="173" customFormat="1" ht="24.75" customHeight="1">
      <c r="A27" s="46" t="s">
        <v>621</v>
      </c>
      <c r="B27" s="49"/>
      <c r="C27" s="16">
        <f>SUM(C24:C26)</f>
        <v>1461</v>
      </c>
      <c r="D27" s="16">
        <f>SUM(D24:D26)</f>
        <v>1453</v>
      </c>
      <c r="E27" s="160">
        <f t="shared" si="3"/>
        <v>99.45242984257358</v>
      </c>
    </row>
  </sheetData>
  <sheetProtection/>
  <mergeCells count="12">
    <mergeCell ref="A2:E2"/>
    <mergeCell ref="A3:E3"/>
    <mergeCell ref="A4:B4"/>
    <mergeCell ref="D4:E4"/>
    <mergeCell ref="A12:B12"/>
    <mergeCell ref="A15:B15"/>
    <mergeCell ref="A16:B16"/>
    <mergeCell ref="D16:E16"/>
    <mergeCell ref="A24:B24"/>
    <mergeCell ref="A27:B27"/>
    <mergeCell ref="C4:C5"/>
    <mergeCell ref="C16:C17"/>
  </mergeCells>
  <printOptions/>
  <pageMargins left="0.59" right="0.59" top="0.7900000000000001" bottom="0.790000000000000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q3064</cp:lastModifiedBy>
  <cp:lastPrinted>2016-12-31T21:05:02Z</cp:lastPrinted>
  <dcterms:created xsi:type="dcterms:W3CDTF">2012-06-06T01:30:27Z</dcterms:created>
  <dcterms:modified xsi:type="dcterms:W3CDTF">2023-12-24T10:48:48Z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